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huff\Desktop\"/>
    </mc:Choice>
  </mc:AlternateContent>
  <bookViews>
    <workbookView xWindow="0" yWindow="0" windowWidth="21570" windowHeight="8160" tabRatio="888" firstSheet="1" activeTab="5"/>
  </bookViews>
  <sheets>
    <sheet name="Instructions" sheetId="2" r:id="rId1"/>
    <sheet name="2011 Refunding Bonds" sheetId="3" r:id="rId2"/>
    <sheet name="2005 Capital Bonds" sheetId="4" r:id="rId3"/>
    <sheet name="2006 Capital Bonds" sheetId="5" r:id="rId4"/>
    <sheet name="CU-DD-96 Drain Bond" sheetId="8" r:id="rId5"/>
    <sheet name="CU-DD-007 Drain Bond" sheetId="9" r:id="rId6"/>
    <sheet name="CU-DD-Drains and notes" sheetId="10" r:id="rId7"/>
    <sheet name="CU-DD-081 Drain Bond" sheetId="13" r:id="rId8"/>
    <sheet name="CU-DD-133 Drain Bond" sheetId="14" r:id="rId9"/>
  </sheets>
  <definedNames>
    <definedName name="_xlnm.Print_Area" localSheetId="0">Instructions!$A$1:$A$58</definedName>
    <definedName name="_xlnm.Print_Titles" localSheetId="2">'2005 Capital Bonds'!$1:$6</definedName>
    <definedName name="_xlnm.Print_Titles" localSheetId="3">'2006 Capital Bonds'!$1:$6</definedName>
    <definedName name="_xlnm.Print_Titles" localSheetId="1">'2011 Refunding Bonds'!$1:$6</definedName>
    <definedName name="_xlnm.Print_Titles" localSheetId="5">'CU-DD-007 Drain Bond'!$1:$6</definedName>
    <definedName name="_xlnm.Print_Titles" localSheetId="7">'CU-DD-081 Drain Bond'!$1:$6</definedName>
    <definedName name="_xlnm.Print_Titles" localSheetId="8">'CU-DD-133 Drain Bond'!$1:$6</definedName>
    <definedName name="_xlnm.Print_Titles" localSheetId="4">'CU-DD-96 Drain Bond'!$1:$6</definedName>
    <definedName name="_xlnm.Print_Titles" localSheetId="6">'CU-DD-Drains and notes'!$1:$6</definedName>
  </definedNames>
  <calcPr calcId="152511"/>
</workbook>
</file>

<file path=xl/calcChain.xml><?xml version="1.0" encoding="utf-8"?>
<calcChain xmlns="http://schemas.openxmlformats.org/spreadsheetml/2006/main">
  <c r="E34" i="10" l="1"/>
  <c r="C34" i="10"/>
  <c r="G27" i="10"/>
  <c r="G28" i="10"/>
  <c r="G29" i="10"/>
  <c r="G30" i="10"/>
  <c r="G31" i="10"/>
  <c r="G32" i="10"/>
  <c r="G33" i="10"/>
  <c r="E32" i="13" l="1"/>
  <c r="C32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C9" i="13"/>
  <c r="G32" i="13" l="1"/>
  <c r="G26" i="10"/>
  <c r="G25" i="10"/>
  <c r="G24" i="10"/>
  <c r="G23" i="10"/>
  <c r="G22" i="10"/>
  <c r="G21" i="10"/>
  <c r="C27" i="14"/>
  <c r="E26" i="14"/>
  <c r="G26" i="14" s="1"/>
  <c r="E25" i="14"/>
  <c r="G25" i="14" s="1"/>
  <c r="E24" i="14"/>
  <c r="G24" i="14" s="1"/>
  <c r="E23" i="14"/>
  <c r="G23" i="14" s="1"/>
  <c r="E22" i="14"/>
  <c r="G22" i="14" s="1"/>
  <c r="E21" i="14"/>
  <c r="G21" i="14" s="1"/>
  <c r="E20" i="14"/>
  <c r="G20" i="14" s="1"/>
  <c r="E19" i="14"/>
  <c r="G19" i="14" s="1"/>
  <c r="E18" i="14"/>
  <c r="G18" i="14" s="1"/>
  <c r="E17" i="14"/>
  <c r="G17" i="14" s="1"/>
  <c r="E16" i="14"/>
  <c r="E15" i="14"/>
  <c r="E14" i="14"/>
  <c r="G14" i="14" s="1"/>
  <c r="G16" i="14"/>
  <c r="G15" i="14"/>
  <c r="G27" i="14" s="1"/>
  <c r="C5" i="14"/>
  <c r="C5" i="13"/>
  <c r="C5" i="10"/>
  <c r="C5" i="9"/>
  <c r="C5" i="8"/>
  <c r="E27" i="14" l="1"/>
  <c r="G18" i="10"/>
  <c r="G19" i="10"/>
  <c r="E20" i="9"/>
  <c r="G20" i="9" s="1"/>
  <c r="E19" i="9"/>
  <c r="G19" i="9" s="1"/>
  <c r="E18" i="9"/>
  <c r="G18" i="9" s="1"/>
  <c r="E17" i="9"/>
  <c r="G17" i="9" s="1"/>
  <c r="E16" i="9"/>
  <c r="G16" i="9" s="1"/>
  <c r="E15" i="9"/>
  <c r="G15" i="9" s="1"/>
  <c r="E14" i="9"/>
  <c r="G14" i="9" s="1"/>
  <c r="E16" i="8"/>
  <c r="G16" i="8" s="1"/>
  <c r="E15" i="8"/>
  <c r="G15" i="8" s="1"/>
  <c r="E14" i="8"/>
  <c r="G14" i="8" s="1"/>
  <c r="G20" i="10"/>
  <c r="G17" i="10"/>
  <c r="G16" i="10"/>
  <c r="G15" i="10"/>
  <c r="G14" i="10"/>
  <c r="G34" i="10" s="1"/>
  <c r="C21" i="9"/>
  <c r="C17" i="8"/>
  <c r="C11" i="5"/>
  <c r="C11" i="4"/>
  <c r="C5" i="5"/>
  <c r="C5" i="4"/>
  <c r="G14" i="4"/>
  <c r="G15" i="4"/>
  <c r="G16" i="4"/>
  <c r="G17" i="4"/>
  <c r="G18" i="4"/>
  <c r="G19" i="4"/>
  <c r="G20" i="4"/>
  <c r="G21" i="4"/>
  <c r="G22" i="4"/>
  <c r="G23" i="4"/>
  <c r="G24" i="4"/>
  <c r="G18" i="3"/>
  <c r="G17" i="3"/>
  <c r="G16" i="3"/>
  <c r="E16" i="5"/>
  <c r="C16" i="5"/>
  <c r="G15" i="5"/>
  <c r="G14" i="5"/>
  <c r="E25" i="4"/>
  <c r="C25" i="4"/>
  <c r="E19" i="3"/>
  <c r="C19" i="3"/>
  <c r="G15" i="3"/>
  <c r="G14" i="3"/>
  <c r="E21" i="9" l="1"/>
  <c r="G21" i="9"/>
  <c r="E17" i="8"/>
  <c r="G17" i="8"/>
  <c r="G25" i="4"/>
  <c r="G19" i="3"/>
  <c r="G16" i="5"/>
</calcChain>
</file>

<file path=xl/sharedStrings.xml><?xml version="1.0" encoding="utf-8"?>
<sst xmlns="http://schemas.openxmlformats.org/spreadsheetml/2006/main" count="413" uniqueCount="31">
  <si>
    <t>Local Unit Code:</t>
  </si>
  <si>
    <t>Current Fiscal Year End Date:</t>
  </si>
  <si>
    <t>Years Ending</t>
  </si>
  <si>
    <t>Principal</t>
  </si>
  <si>
    <t>Interest</t>
  </si>
  <si>
    <t>Total</t>
  </si>
  <si>
    <t>$</t>
  </si>
  <si>
    <t>Totals</t>
  </si>
  <si>
    <t>Debt Service Report</t>
  </si>
  <si>
    <t>Local Unit Name:</t>
  </si>
  <si>
    <t>Debt Service Report Example</t>
  </si>
  <si>
    <t>Debt Name:</t>
  </si>
  <si>
    <t>Issuance Date:</t>
  </si>
  <si>
    <t>Issuance Amount:</t>
  </si>
  <si>
    <t>Debt Instrument (or Type):</t>
  </si>
  <si>
    <t>Repayment Source(s):</t>
  </si>
  <si>
    <t>Gratiot County</t>
  </si>
  <si>
    <t>29-0-000</t>
  </si>
  <si>
    <t>2011 Building Authority Refunding General Obligation Bonds</t>
  </si>
  <si>
    <t>2005 Construction Capital Improvement Bonds</t>
  </si>
  <si>
    <t>2006 Site Improvements Capital Improvement Bonds</t>
  </si>
  <si>
    <t>Bonds</t>
  </si>
  <si>
    <t>General operational revenues</t>
  </si>
  <si>
    <t>No. 96 Drain Bond</t>
  </si>
  <si>
    <t>No. 007 Drain Bond</t>
  </si>
  <si>
    <t>Special assessment tax revenue</t>
  </si>
  <si>
    <t>Drain Notes</t>
  </si>
  <si>
    <t>Notes</t>
  </si>
  <si>
    <t>No. 181 Drain Bond</t>
  </si>
  <si>
    <t>No. 133 Drain Bond</t>
  </si>
  <si>
    <t>5/15/2006 - 8/3/2015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</si>
</sst>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</numFmts>
  <fonts count="28" x14ac:knownFonts="1">
    <font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</font>
    <font>
      <b/>
      <sz val="18"/>
      <color indexed="56"/>
      <name val="Cambria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2">
    <xf numFmtId="0" fontId="0" fillId="0" borderId="0"/>
    <xf numFmtId="0" fontId="4" fillId="0" borderId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9" fillId="0" borderId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21" borderId="0" applyNumberFormat="0" applyBorder="0" applyAlignment="0" applyProtection="0"/>
    <xf numFmtId="0" fontId="14" fillId="5" borderId="0" applyNumberFormat="0" applyBorder="0" applyAlignment="0" applyProtection="0"/>
    <xf numFmtId="0" fontId="15" fillId="22" borderId="3" applyNumberFormat="0" applyAlignment="0" applyProtection="0"/>
    <xf numFmtId="0" fontId="16" fillId="23" borderId="4" applyNumberFormat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22" fillId="9" borderId="3" applyNumberFormat="0" applyAlignment="0" applyProtection="0"/>
    <xf numFmtId="0" fontId="23" fillId="0" borderId="8" applyNumberFormat="0" applyFill="0" applyAlignment="0" applyProtection="0"/>
    <xf numFmtId="0" fontId="24" fillId="24" borderId="0" applyNumberFormat="0" applyBorder="0" applyAlignment="0" applyProtection="0"/>
    <xf numFmtId="0" fontId="11" fillId="0" borderId="0"/>
    <xf numFmtId="0" fontId="11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11" fillId="25" borderId="9" applyNumberFormat="0" applyFont="0" applyAlignment="0" applyProtection="0"/>
    <xf numFmtId="0" fontId="25" fillId="22" borderId="10" applyNumberFormat="0" applyAlignment="0" applyProtection="0"/>
    <xf numFmtId="9" fontId="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6" fillId="0" borderId="11" applyNumberFormat="0" applyFill="0" applyAlignment="0" applyProtection="0"/>
    <xf numFmtId="0" fontId="27" fillId="0" borderId="0" applyNumberFormat="0" applyFill="0" applyBorder="0" applyAlignment="0" applyProtection="0"/>
  </cellStyleXfs>
  <cellXfs count="51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5" fillId="2" borderId="0" xfId="1" applyFont="1" applyFill="1"/>
    <xf numFmtId="0" fontId="4" fillId="2" borderId="0" xfId="1" applyFont="1" applyFill="1"/>
    <xf numFmtId="0" fontId="2" fillId="2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164" fontId="4" fillId="3" borderId="0" xfId="2" applyNumberFormat="1" applyFont="1" applyFill="1" applyProtection="1">
      <protection locked="0"/>
    </xf>
    <xf numFmtId="164" fontId="4" fillId="2" borderId="0" xfId="2" applyNumberFormat="1" applyFont="1" applyFill="1" applyProtection="1">
      <protection locked="0"/>
    </xf>
    <xf numFmtId="0" fontId="5" fillId="2" borderId="0" xfId="1" applyFont="1" applyFill="1" applyBorder="1"/>
    <xf numFmtId="164" fontId="5" fillId="2" borderId="0" xfId="2" applyNumberFormat="1" applyFont="1" applyFill="1" applyProtection="1">
      <protection locked="0"/>
    </xf>
    <xf numFmtId="0" fontId="6" fillId="2" borderId="0" xfId="0" applyFont="1" applyFill="1"/>
    <xf numFmtId="0" fontId="6" fillId="0" borderId="0" xfId="0" applyFont="1"/>
    <xf numFmtId="0" fontId="1" fillId="2" borderId="0" xfId="0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0" fontId="2" fillId="2" borderId="0" xfId="0" applyFont="1" applyFill="1" applyAlignment="1">
      <alignment horizontal="right"/>
    </xf>
    <xf numFmtId="0" fontId="0" fillId="0" borderId="0" xfId="0" applyAlignment="1"/>
    <xf numFmtId="0" fontId="7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14" fontId="3" fillId="3" borderId="0" xfId="0" applyNumberFormat="1" applyFont="1" applyFill="1" applyAlignment="1">
      <alignment horizontal="center"/>
    </xf>
    <xf numFmtId="0" fontId="1" fillId="2" borderId="0" xfId="0" applyFont="1" applyFill="1" applyBorder="1" applyAlignment="1">
      <alignment horizontal="left"/>
    </xf>
    <xf numFmtId="14" fontId="3" fillId="3" borderId="0" xfId="0" applyNumberFormat="1" applyFont="1" applyFill="1" applyAlignment="1">
      <alignment horizontal="center"/>
    </xf>
    <xf numFmtId="14" fontId="3" fillId="3" borderId="0" xfId="0" applyNumberFormat="1" applyFont="1" applyFill="1" applyAlignment="1">
      <alignment horizontal="center"/>
    </xf>
    <xf numFmtId="0" fontId="1" fillId="2" borderId="0" xfId="0" applyFont="1" applyFill="1" applyBorder="1" applyAlignment="1">
      <alignment horizontal="left"/>
    </xf>
    <xf numFmtId="14" fontId="3" fillId="3" borderId="0" xfId="0" applyNumberFormat="1" applyFont="1" applyFill="1" applyAlignment="1">
      <alignment horizontal="center"/>
    </xf>
    <xf numFmtId="164" fontId="5" fillId="0" borderId="0" xfId="2" applyNumberFormat="1" applyFont="1" applyFill="1" applyProtection="1">
      <protection locked="0"/>
    </xf>
    <xf numFmtId="0" fontId="2" fillId="0" borderId="0" xfId="0" applyFont="1" applyFill="1"/>
    <xf numFmtId="14" fontId="3" fillId="3" borderId="0" xfId="0" applyNumberFormat="1" applyFont="1" applyFill="1" applyAlignment="1">
      <alignment horizontal="center"/>
    </xf>
    <xf numFmtId="14" fontId="3" fillId="3" borderId="0" xfId="0" applyNumberFormat="1" applyFont="1" applyFill="1" applyAlignment="1">
      <alignment horizontal="center"/>
    </xf>
    <xf numFmtId="14" fontId="3" fillId="3" borderId="0" xfId="0" applyNumberFormat="1" applyFont="1" applyFill="1" applyAlignment="1">
      <alignment horizontal="center"/>
    </xf>
    <xf numFmtId="164" fontId="4" fillId="0" borderId="0" xfId="3" applyNumberFormat="1" applyFont="1" applyFill="1" applyAlignment="1">
      <alignment horizontal="left"/>
    </xf>
    <xf numFmtId="164" fontId="4" fillId="0" borderId="1" xfId="32" applyNumberFormat="1" applyFont="1" applyBorder="1"/>
    <xf numFmtId="164" fontId="4" fillId="0" borderId="0" xfId="32" applyNumberFormat="1" applyFont="1" applyFill="1" applyAlignment="1">
      <alignment horizontal="left"/>
    </xf>
    <xf numFmtId="164" fontId="4" fillId="0" borderId="0" xfId="32" applyNumberFormat="1" applyFont="1" applyFill="1" applyBorder="1" applyAlignment="1">
      <alignment horizontal="left"/>
    </xf>
    <xf numFmtId="164" fontId="4" fillId="0" borderId="0" xfId="32" applyNumberFormat="1" applyFont="1" applyBorder="1"/>
    <xf numFmtId="0" fontId="6" fillId="0" borderId="0" xfId="0" applyFont="1" applyAlignment="1">
      <alignment horizontal="center"/>
    </xf>
    <xf numFmtId="0" fontId="0" fillId="0" borderId="0" xfId="0" applyAlignment="1"/>
    <xf numFmtId="165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center"/>
    </xf>
    <xf numFmtId="1" fontId="3" fillId="3" borderId="0" xfId="0" applyNumberFormat="1" applyFont="1" applyFill="1" applyAlignment="1">
      <alignment horizontal="center"/>
    </xf>
    <xf numFmtId="14" fontId="3" fillId="3" borderId="0" xfId="0" applyNumberFormat="1" applyFont="1" applyFill="1" applyAlignment="1">
      <alignment horizontal="center"/>
    </xf>
    <xf numFmtId="0" fontId="2" fillId="3" borderId="0" xfId="0" applyFont="1" applyFill="1" applyBorder="1" applyAlignment="1">
      <alignment horizontal="center" wrapText="1"/>
    </xf>
    <xf numFmtId="14" fontId="2" fillId="3" borderId="0" xfId="0" applyNumberFormat="1" applyFont="1" applyFill="1" applyBorder="1" applyAlignment="1">
      <alignment horizontal="center"/>
    </xf>
  </cellXfs>
  <cellStyles count="82">
    <cellStyle name="20% - Accent1 2" xfId="5"/>
    <cellStyle name="20% - Accent2 2" xfId="6"/>
    <cellStyle name="20% - Accent3 2" xfId="7"/>
    <cellStyle name="20% - Accent4 2" xfId="8"/>
    <cellStyle name="20% - Accent5 2" xfId="9"/>
    <cellStyle name="20% - Accent6 2" xfId="10"/>
    <cellStyle name="40% - Accent1 2" xfId="11"/>
    <cellStyle name="40% - Accent2 2" xfId="12"/>
    <cellStyle name="40% - Accent3 2" xfId="13"/>
    <cellStyle name="40% - Accent4 2" xfId="14"/>
    <cellStyle name="40% - Accent5 2" xfId="15"/>
    <cellStyle name="40% - Accent6 2" xfId="16"/>
    <cellStyle name="60% - Accent1 2" xfId="17"/>
    <cellStyle name="60% - Accent2 2" xfId="18"/>
    <cellStyle name="60% - Accent3 2" xfId="19"/>
    <cellStyle name="60% - Accent4 2" xfId="20"/>
    <cellStyle name="60% - Accent5 2" xfId="21"/>
    <cellStyle name="60% - Accent6 2" xfId="22"/>
    <cellStyle name="Accent1 2" xfId="23"/>
    <cellStyle name="Accent2 2" xfId="24"/>
    <cellStyle name="Accent3 2" xfId="25"/>
    <cellStyle name="Accent4 2" xfId="26"/>
    <cellStyle name="Accent5 2" xfId="27"/>
    <cellStyle name="Accent6 2" xfId="28"/>
    <cellStyle name="Bad 2" xfId="29"/>
    <cellStyle name="Calculation 2" xfId="30"/>
    <cellStyle name="Check Cell 2" xfId="31"/>
    <cellStyle name="Comma" xfId="3" builtinId="3"/>
    <cellStyle name="Comma 2" xfId="2"/>
    <cellStyle name="Comma 2 2" xfId="33"/>
    <cellStyle name="Comma 2 2 2" xfId="34"/>
    <cellStyle name="Comma 2 3" xfId="35"/>
    <cellStyle name="Comma 2 4" xfId="36"/>
    <cellStyle name="Comma 2 5" xfId="37"/>
    <cellStyle name="Comma 2 6" xfId="38"/>
    <cellStyle name="Comma 2 7" xfId="39"/>
    <cellStyle name="Comma 3" xfId="40"/>
    <cellStyle name="Comma 4" xfId="41"/>
    <cellStyle name="Comma 5" xfId="32"/>
    <cellStyle name="Currency 2" xfId="43"/>
    <cellStyle name="Currency 2 2" xfId="44"/>
    <cellStyle name="Currency 2 3" xfId="45"/>
    <cellStyle name="Currency 2 4" xfId="46"/>
    <cellStyle name="Currency 2 5" xfId="47"/>
    <cellStyle name="Currency 2 6" xfId="48"/>
    <cellStyle name="Currency 2 7" xfId="49"/>
    <cellStyle name="Currency 3" xfId="50"/>
    <cellStyle name="Currency 4" xfId="51"/>
    <cellStyle name="Currency 5" xfId="42"/>
    <cellStyle name="Explanatory Text 2" xfId="52"/>
    <cellStyle name="Good 2" xfId="53"/>
    <cellStyle name="Heading 1 2" xfId="54"/>
    <cellStyle name="Heading 2 2" xfId="55"/>
    <cellStyle name="Heading 3 2" xfId="56"/>
    <cellStyle name="Heading 4 2" xfId="57"/>
    <cellStyle name="Input 2" xfId="58"/>
    <cellStyle name="Linked Cell 2" xfId="59"/>
    <cellStyle name="Neutral 2" xfId="60"/>
    <cellStyle name="Normal" xfId="0" builtinId="0"/>
    <cellStyle name="Normal 2" xfId="1"/>
    <cellStyle name="Normal 2 2" xfId="62"/>
    <cellStyle name="Normal 2 3" xfId="63"/>
    <cellStyle name="Normal 2 4" xfId="61"/>
    <cellStyle name="Normal 3" xfId="64"/>
    <cellStyle name="Normal 3 2" xfId="65"/>
    <cellStyle name="Normal 4" xfId="66"/>
    <cellStyle name="Normal 5" xfId="4"/>
    <cellStyle name="Note 2" xfId="67"/>
    <cellStyle name="Output 2" xfId="68"/>
    <cellStyle name="Percent 2" xfId="70"/>
    <cellStyle name="Percent 2 2" xfId="71"/>
    <cellStyle name="Percent 2 3" xfId="72"/>
    <cellStyle name="Percent 2 4" xfId="73"/>
    <cellStyle name="Percent 2 5" xfId="74"/>
    <cellStyle name="Percent 2 6" xfId="75"/>
    <cellStyle name="Percent 2 7" xfId="76"/>
    <cellStyle name="Percent 3" xfId="77"/>
    <cellStyle name="Percent 4" xfId="78"/>
    <cellStyle name="Percent 5" xfId="69"/>
    <cellStyle name="Title 2" xfId="79"/>
    <cellStyle name="Total 2" xfId="80"/>
    <cellStyle name="Warning Text 2" xfId="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1257300</xdr:colOff>
      <xdr:row>31</xdr:row>
      <xdr:rowOff>114300</xdr:rowOff>
    </xdr:from>
    <xdr:to>
      <xdr:col>0</xdr:col>
      <xdr:colOff>5396843</xdr:colOff>
      <xdr:row>57</xdr:row>
      <xdr:rowOff>41554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7300" y="6057900"/>
          <a:ext cx="4139543" cy="4682134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0</xdr:row>
      <xdr:rowOff>38100</xdr:rowOff>
    </xdr:from>
    <xdr:to>
      <xdr:col>0</xdr:col>
      <xdr:colOff>6301740</xdr:colOff>
      <xdr:row>28</xdr:row>
      <xdr:rowOff>45720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38100"/>
          <a:ext cx="5958840" cy="5128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zoomScaleNormal="100" workbookViewId="0">
      <selection activeCell="A37" sqref="A37"/>
    </sheetView>
  </sheetViews>
  <sheetFormatPr defaultRowHeight="15" x14ac:dyDescent="0.25"/>
  <cols>
    <col min="1" max="1" width="98.7109375" customWidth="1"/>
  </cols>
  <sheetData>
    <row r="1" spans="1:1" x14ac:dyDescent="0.25">
      <c r="A1" s="40"/>
    </row>
    <row r="2" spans="1:1" x14ac:dyDescent="0.25">
      <c r="A2" s="41"/>
    </row>
    <row r="3" spans="1:1" x14ac:dyDescent="0.25">
      <c r="A3" s="41"/>
    </row>
    <row r="4" spans="1:1" x14ac:dyDescent="0.25">
      <c r="A4" s="41"/>
    </row>
    <row r="5" spans="1:1" x14ac:dyDescent="0.25">
      <c r="A5" s="41"/>
    </row>
    <row r="6" spans="1:1" x14ac:dyDescent="0.25">
      <c r="A6" s="41"/>
    </row>
    <row r="7" spans="1:1" x14ac:dyDescent="0.25">
      <c r="A7" s="41"/>
    </row>
    <row r="8" spans="1:1" x14ac:dyDescent="0.25">
      <c r="A8" s="41"/>
    </row>
    <row r="9" spans="1:1" x14ac:dyDescent="0.25">
      <c r="A9" s="41"/>
    </row>
    <row r="10" spans="1:1" x14ac:dyDescent="0.25">
      <c r="A10" s="41"/>
    </row>
    <row r="11" spans="1:1" x14ac:dyDescent="0.25">
      <c r="A11" s="41"/>
    </row>
    <row r="12" spans="1:1" x14ac:dyDescent="0.25">
      <c r="A12" s="41"/>
    </row>
    <row r="13" spans="1:1" x14ac:dyDescent="0.25">
      <c r="A13" s="41"/>
    </row>
    <row r="14" spans="1:1" x14ac:dyDescent="0.25">
      <c r="A14" s="41"/>
    </row>
    <row r="15" spans="1:1" x14ac:dyDescent="0.25">
      <c r="A15" s="41"/>
    </row>
    <row r="16" spans="1:1" x14ac:dyDescent="0.25">
      <c r="A16" s="41"/>
    </row>
    <row r="17" spans="1:1" x14ac:dyDescent="0.25">
      <c r="A17" s="41"/>
    </row>
    <row r="18" spans="1:1" x14ac:dyDescent="0.25">
      <c r="A18" s="41"/>
    </row>
    <row r="19" spans="1:1" x14ac:dyDescent="0.25">
      <c r="A19" s="41"/>
    </row>
    <row r="20" spans="1:1" x14ac:dyDescent="0.25">
      <c r="A20" s="41"/>
    </row>
    <row r="21" spans="1:1" x14ac:dyDescent="0.25">
      <c r="A21" s="41"/>
    </row>
    <row r="22" spans="1:1" x14ac:dyDescent="0.25">
      <c r="A22" s="41"/>
    </row>
    <row r="23" spans="1:1" x14ac:dyDescent="0.25">
      <c r="A23" s="41"/>
    </row>
    <row r="24" spans="1:1" x14ac:dyDescent="0.25">
      <c r="A24" s="41"/>
    </row>
    <row r="25" spans="1:1" x14ac:dyDescent="0.25">
      <c r="A25" s="41"/>
    </row>
    <row r="26" spans="1:1" x14ac:dyDescent="0.25">
      <c r="A26" s="41"/>
    </row>
    <row r="27" spans="1:1" x14ac:dyDescent="0.25">
      <c r="A27" s="41"/>
    </row>
    <row r="28" spans="1:1" x14ac:dyDescent="0.25">
      <c r="A28" s="41"/>
    </row>
    <row r="29" spans="1:1" x14ac:dyDescent="0.25">
      <c r="A29" s="16"/>
    </row>
    <row r="30" spans="1:1" s="16" customFormat="1" x14ac:dyDescent="0.25"/>
    <row r="31" spans="1:1" s="16" customFormat="1" ht="18" x14ac:dyDescent="0.25">
      <c r="A31" s="17" t="s">
        <v>10</v>
      </c>
    </row>
    <row r="32" spans="1:1" s="16" customFormat="1" x14ac:dyDescent="0.25">
      <c r="A32" s="12"/>
    </row>
    <row r="33" spans="1:1" s="16" customFormat="1" x14ac:dyDescent="0.25"/>
    <row r="34" spans="1:1" x14ac:dyDescent="0.25">
      <c r="A34" s="16"/>
    </row>
    <row r="35" spans="1:1" x14ac:dyDescent="0.25">
      <c r="A35" s="16"/>
    </row>
    <row r="36" spans="1:1" x14ac:dyDescent="0.25">
      <c r="A36" s="16"/>
    </row>
    <row r="37" spans="1:1" x14ac:dyDescent="0.25">
      <c r="A37" s="16"/>
    </row>
    <row r="38" spans="1:1" x14ac:dyDescent="0.25">
      <c r="A38" s="16"/>
    </row>
    <row r="39" spans="1:1" x14ac:dyDescent="0.25">
      <c r="A39" s="16"/>
    </row>
    <row r="40" spans="1:1" x14ac:dyDescent="0.25">
      <c r="A40" s="16"/>
    </row>
    <row r="41" spans="1:1" x14ac:dyDescent="0.25">
      <c r="A41" s="16"/>
    </row>
  </sheetData>
  <mergeCells count="1">
    <mergeCell ref="A1:A28"/>
  </mergeCells>
  <pageMargins left="0.7" right="0.7" top="0.75" bottom="0.75" header="0.3" footer="0.3"/>
  <pageSetup orientation="portrait" r:id="rId1"/>
  <rowBreaks count="1" manualBreakCount="1">
    <brk id="2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topLeftCell="A4" workbookViewId="0">
      <selection sqref="A1:G1"/>
    </sheetView>
  </sheetViews>
  <sheetFormatPr defaultRowHeight="15" x14ac:dyDescent="0.25"/>
  <cols>
    <col min="1" max="1" width="20.42578125" style="11" customWidth="1"/>
    <col min="2" max="2" width="6.85546875" style="11" customWidth="1"/>
    <col min="3" max="3" width="10.28515625" style="11" bestFit="1" customWidth="1"/>
    <col min="4" max="4" width="2.85546875" style="11" customWidth="1"/>
    <col min="5" max="5" width="9.140625" style="11"/>
    <col min="6" max="6" width="2.85546875" style="11" customWidth="1"/>
    <col min="7" max="7" width="10.28515625" style="11" bestFit="1" customWidth="1"/>
  </cols>
  <sheetData>
    <row r="1" spans="1:7" ht="16.5" x14ac:dyDescent="0.25">
      <c r="A1" s="45" t="s">
        <v>8</v>
      </c>
      <c r="B1" s="45"/>
      <c r="C1" s="45"/>
      <c r="D1" s="45"/>
      <c r="E1" s="45"/>
      <c r="F1" s="45"/>
      <c r="G1" s="45"/>
    </row>
    <row r="2" spans="1:7" ht="16.5" x14ac:dyDescent="0.25">
      <c r="A2" s="13"/>
      <c r="B2" s="23"/>
      <c r="C2" s="23"/>
      <c r="D2" s="23"/>
      <c r="E2" s="23"/>
      <c r="F2" s="23"/>
      <c r="G2" s="23"/>
    </row>
    <row r="3" spans="1:7" x14ac:dyDescent="0.25">
      <c r="A3" s="1" t="s">
        <v>9</v>
      </c>
      <c r="B3" s="2"/>
      <c r="C3" s="46" t="s">
        <v>16</v>
      </c>
      <c r="D3" s="46"/>
      <c r="E3" s="46"/>
      <c r="F3" s="46"/>
      <c r="G3" s="46"/>
    </row>
    <row r="4" spans="1:7" x14ac:dyDescent="0.25">
      <c r="A4" s="1" t="s">
        <v>0</v>
      </c>
      <c r="B4" s="2"/>
      <c r="C4" s="47" t="s">
        <v>17</v>
      </c>
      <c r="D4" s="47"/>
      <c r="E4" s="47"/>
      <c r="F4" s="47"/>
      <c r="G4" s="47"/>
    </row>
    <row r="5" spans="1:7" x14ac:dyDescent="0.25">
      <c r="A5" s="3" t="s">
        <v>1</v>
      </c>
      <c r="B5" s="4"/>
      <c r="C5" s="48">
        <v>42277</v>
      </c>
      <c r="D5" s="48"/>
      <c r="E5" s="48"/>
      <c r="F5" s="48"/>
      <c r="G5" s="48"/>
    </row>
    <row r="6" spans="1:7" x14ac:dyDescent="0.25">
      <c r="A6" s="2"/>
      <c r="B6" s="2"/>
      <c r="C6" s="2"/>
      <c r="D6" s="2"/>
      <c r="E6" s="2"/>
      <c r="F6" s="2"/>
      <c r="G6" s="2"/>
    </row>
    <row r="7" spans="1:7" ht="41.25" customHeight="1" x14ac:dyDescent="0.25">
      <c r="A7" s="18" t="s">
        <v>11</v>
      </c>
      <c r="B7" s="20"/>
      <c r="C7" s="49" t="s">
        <v>18</v>
      </c>
      <c r="D7" s="49"/>
      <c r="E7" s="49"/>
      <c r="F7" s="49"/>
      <c r="G7" s="49"/>
    </row>
    <row r="8" spans="1:7" x14ac:dyDescent="0.25">
      <c r="A8" s="18" t="s">
        <v>12</v>
      </c>
      <c r="B8" s="20"/>
      <c r="C8" s="50">
        <v>40848</v>
      </c>
      <c r="D8" s="50"/>
      <c r="E8" s="50"/>
      <c r="F8" s="50"/>
      <c r="G8" s="50"/>
    </row>
    <row r="9" spans="1:7" x14ac:dyDescent="0.25">
      <c r="A9" s="18" t="s">
        <v>13</v>
      </c>
      <c r="B9" s="21"/>
      <c r="C9" s="42">
        <v>1395000</v>
      </c>
      <c r="D9" s="42"/>
      <c r="E9" s="42"/>
      <c r="F9" s="42"/>
      <c r="G9" s="42"/>
    </row>
    <row r="10" spans="1:7" x14ac:dyDescent="0.25">
      <c r="A10" s="18" t="s">
        <v>14</v>
      </c>
      <c r="B10" s="21"/>
      <c r="C10" s="43" t="s">
        <v>21</v>
      </c>
      <c r="D10" s="43"/>
      <c r="E10" s="43"/>
      <c r="F10" s="43"/>
      <c r="G10" s="43"/>
    </row>
    <row r="11" spans="1:7" x14ac:dyDescent="0.25">
      <c r="A11" s="19" t="s">
        <v>15</v>
      </c>
      <c r="B11" s="22"/>
      <c r="C11" s="44" t="s">
        <v>22</v>
      </c>
      <c r="D11" s="44"/>
      <c r="E11" s="44"/>
      <c r="F11" s="44"/>
      <c r="G11" s="44"/>
    </row>
    <row r="12" spans="1:7" x14ac:dyDescent="0.25">
      <c r="A12" s="2"/>
      <c r="B12" s="2"/>
      <c r="C12" s="2"/>
      <c r="D12" s="2"/>
      <c r="E12" s="2"/>
      <c r="F12" s="2"/>
      <c r="G12" s="2"/>
    </row>
    <row r="13" spans="1:7" ht="15.75" thickBot="1" x14ac:dyDescent="0.3">
      <c r="A13" s="5" t="s">
        <v>2</v>
      </c>
      <c r="B13" s="2"/>
      <c r="C13" s="5" t="s">
        <v>3</v>
      </c>
      <c r="D13" s="6"/>
      <c r="E13" s="5" t="s">
        <v>4</v>
      </c>
      <c r="F13" s="6"/>
      <c r="G13" s="5" t="s">
        <v>5</v>
      </c>
    </row>
    <row r="14" spans="1:7" x14ac:dyDescent="0.25">
      <c r="A14" s="24">
        <v>42643</v>
      </c>
      <c r="B14" s="14" t="s">
        <v>6</v>
      </c>
      <c r="C14" s="7">
        <v>150000</v>
      </c>
      <c r="D14" s="14" t="s">
        <v>6</v>
      </c>
      <c r="E14" s="7">
        <v>29150</v>
      </c>
      <c r="F14" s="14" t="s">
        <v>6</v>
      </c>
      <c r="G14" s="8">
        <f t="shared" ref="G14:G18" si="0">+C14+E14</f>
        <v>179150</v>
      </c>
    </row>
    <row r="15" spans="1:7" ht="13.9" customHeight="1" x14ac:dyDescent="0.25">
      <c r="A15" s="24">
        <v>43008</v>
      </c>
      <c r="B15" s="14" t="s">
        <v>6</v>
      </c>
      <c r="C15" s="7">
        <v>145000</v>
      </c>
      <c r="D15" s="14" t="s">
        <v>6</v>
      </c>
      <c r="E15" s="7">
        <v>24650</v>
      </c>
      <c r="F15" s="14" t="s">
        <v>6</v>
      </c>
      <c r="G15" s="8">
        <f t="shared" si="0"/>
        <v>169650</v>
      </c>
    </row>
    <row r="16" spans="1:7" ht="13.9" customHeight="1" x14ac:dyDescent="0.25">
      <c r="A16" s="24">
        <v>43373</v>
      </c>
      <c r="B16" s="14" t="s">
        <v>6</v>
      </c>
      <c r="C16" s="7">
        <v>170000</v>
      </c>
      <c r="D16" s="14" t="s">
        <v>6</v>
      </c>
      <c r="E16" s="7">
        <v>20300</v>
      </c>
      <c r="F16" s="14" t="s">
        <v>6</v>
      </c>
      <c r="G16" s="8">
        <f t="shared" si="0"/>
        <v>190300</v>
      </c>
    </row>
    <row r="17" spans="1:7" ht="13.9" customHeight="1" x14ac:dyDescent="0.25">
      <c r="A17" s="24">
        <v>43738</v>
      </c>
      <c r="B17" s="14" t="s">
        <v>6</v>
      </c>
      <c r="C17" s="7">
        <v>190000</v>
      </c>
      <c r="D17" s="14" t="s">
        <v>6</v>
      </c>
      <c r="E17" s="7">
        <v>15200</v>
      </c>
      <c r="F17" s="14" t="s">
        <v>6</v>
      </c>
      <c r="G17" s="8">
        <f t="shared" si="0"/>
        <v>205200</v>
      </c>
    </row>
    <row r="18" spans="1:7" ht="13.9" customHeight="1" x14ac:dyDescent="0.25">
      <c r="A18" s="24">
        <v>44104</v>
      </c>
      <c r="B18" s="14" t="s">
        <v>6</v>
      </c>
      <c r="C18" s="7">
        <v>190000</v>
      </c>
      <c r="D18" s="14" t="s">
        <v>6</v>
      </c>
      <c r="E18" s="7">
        <v>7600</v>
      </c>
      <c r="F18" s="14" t="s">
        <v>6</v>
      </c>
      <c r="G18" s="8">
        <f t="shared" si="0"/>
        <v>197600</v>
      </c>
    </row>
    <row r="19" spans="1:7" x14ac:dyDescent="0.25">
      <c r="A19" s="9" t="s">
        <v>7</v>
      </c>
      <c r="B19" s="15" t="s">
        <v>6</v>
      </c>
      <c r="C19" s="10">
        <f>SUM(C14:C18)</f>
        <v>845000</v>
      </c>
      <c r="D19" s="15" t="s">
        <v>6</v>
      </c>
      <c r="E19" s="10">
        <f>SUM(E14:E18)</f>
        <v>96900</v>
      </c>
      <c r="F19" s="15" t="s">
        <v>6</v>
      </c>
      <c r="G19" s="10">
        <f>SUM(G14:G18)</f>
        <v>941900</v>
      </c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9"/>
      <c r="B21" s="1"/>
      <c r="C21" s="10"/>
      <c r="D21" s="1"/>
      <c r="E21" s="10"/>
      <c r="F21" s="1"/>
      <c r="G21" s="10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A27" s="2"/>
      <c r="B27" s="2"/>
      <c r="C27" s="2"/>
      <c r="D27" s="2"/>
      <c r="E27" s="2"/>
      <c r="F27" s="2"/>
      <c r="G27" s="2"/>
    </row>
    <row r="28" spans="1:7" x14ac:dyDescent="0.25">
      <c r="A28" s="2"/>
      <c r="B28" s="2"/>
      <c r="C28" s="2"/>
      <c r="D28" s="2"/>
      <c r="E28" s="2"/>
      <c r="F28" s="2"/>
      <c r="G28" s="2"/>
    </row>
    <row r="29" spans="1:7" x14ac:dyDescent="0.25">
      <c r="A29" s="2"/>
      <c r="B29" s="2"/>
      <c r="C29" s="2"/>
      <c r="D29" s="2"/>
      <c r="E29" s="2"/>
      <c r="F29" s="2"/>
      <c r="G29" s="2"/>
    </row>
    <row r="30" spans="1:7" x14ac:dyDescent="0.25">
      <c r="A30" s="2"/>
      <c r="B30" s="2"/>
      <c r="C30" s="2"/>
      <c r="D30" s="2"/>
      <c r="E30" s="2"/>
      <c r="F30" s="2"/>
      <c r="G30" s="2"/>
    </row>
    <row r="31" spans="1:7" x14ac:dyDescent="0.25">
      <c r="A31" s="2"/>
      <c r="B31" s="2"/>
      <c r="C31" s="2"/>
      <c r="D31" s="2"/>
      <c r="E31" s="2"/>
      <c r="F31" s="2"/>
      <c r="G31" s="2"/>
    </row>
  </sheetData>
  <mergeCells count="9">
    <mergeCell ref="C9:G9"/>
    <mergeCell ref="C10:G10"/>
    <mergeCell ref="C11:G11"/>
    <mergeCell ref="A1:G1"/>
    <mergeCell ref="C3:G3"/>
    <mergeCell ref="C4:G4"/>
    <mergeCell ref="C5:G5"/>
    <mergeCell ref="C7:G7"/>
    <mergeCell ref="C8:G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showGridLines="0" topLeftCell="A7" workbookViewId="0">
      <selection sqref="A1:G1"/>
    </sheetView>
  </sheetViews>
  <sheetFormatPr defaultRowHeight="15" x14ac:dyDescent="0.25"/>
  <cols>
    <col min="1" max="1" width="20.42578125" style="11" customWidth="1"/>
    <col min="2" max="2" width="6.85546875" style="11" customWidth="1"/>
    <col min="3" max="3" width="10.28515625" style="11" bestFit="1" customWidth="1"/>
    <col min="4" max="4" width="2.85546875" style="11" customWidth="1"/>
    <col min="5" max="5" width="9.140625" style="11"/>
    <col min="6" max="6" width="2.85546875" style="11" customWidth="1"/>
    <col min="7" max="7" width="10.28515625" style="11" bestFit="1" customWidth="1"/>
  </cols>
  <sheetData>
    <row r="1" spans="1:7" ht="16.5" x14ac:dyDescent="0.25">
      <c r="A1" s="45" t="s">
        <v>8</v>
      </c>
      <c r="B1" s="45"/>
      <c r="C1" s="45"/>
      <c r="D1" s="45"/>
      <c r="E1" s="45"/>
      <c r="F1" s="45"/>
      <c r="G1" s="45"/>
    </row>
    <row r="2" spans="1:7" ht="16.5" x14ac:dyDescent="0.25">
      <c r="A2" s="13"/>
      <c r="B2" s="23"/>
      <c r="C2" s="23"/>
      <c r="D2" s="23"/>
      <c r="E2" s="23"/>
      <c r="F2" s="23"/>
      <c r="G2" s="23"/>
    </row>
    <row r="3" spans="1:7" x14ac:dyDescent="0.25">
      <c r="A3" s="1" t="s">
        <v>9</v>
      </c>
      <c r="B3" s="2"/>
      <c r="C3" s="46" t="s">
        <v>16</v>
      </c>
      <c r="D3" s="46"/>
      <c r="E3" s="46"/>
      <c r="F3" s="46"/>
      <c r="G3" s="46"/>
    </row>
    <row r="4" spans="1:7" x14ac:dyDescent="0.25">
      <c r="A4" s="1" t="s">
        <v>0</v>
      </c>
      <c r="B4" s="2"/>
      <c r="C4" s="47" t="s">
        <v>17</v>
      </c>
      <c r="D4" s="47"/>
      <c r="E4" s="47"/>
      <c r="F4" s="47"/>
      <c r="G4" s="47"/>
    </row>
    <row r="5" spans="1:7" x14ac:dyDescent="0.25">
      <c r="A5" s="3" t="s">
        <v>1</v>
      </c>
      <c r="B5" s="4"/>
      <c r="C5" s="48">
        <f>+'2011 Refunding Bonds'!C5:G5</f>
        <v>42277</v>
      </c>
      <c r="D5" s="48"/>
      <c r="E5" s="48"/>
      <c r="F5" s="48"/>
      <c r="G5" s="48"/>
    </row>
    <row r="6" spans="1:7" x14ac:dyDescent="0.25">
      <c r="A6" s="2"/>
      <c r="B6" s="2"/>
      <c r="C6" s="2"/>
      <c r="D6" s="2"/>
      <c r="E6" s="2"/>
      <c r="F6" s="2"/>
      <c r="G6" s="2"/>
    </row>
    <row r="7" spans="1:7" ht="41.25" customHeight="1" x14ac:dyDescent="0.25">
      <c r="A7" s="18" t="s">
        <v>11</v>
      </c>
      <c r="B7" s="20"/>
      <c r="C7" s="49" t="s">
        <v>19</v>
      </c>
      <c r="D7" s="49"/>
      <c r="E7" s="49"/>
      <c r="F7" s="49"/>
      <c r="G7" s="49"/>
    </row>
    <row r="8" spans="1:7" x14ac:dyDescent="0.25">
      <c r="A8" s="18" t="s">
        <v>12</v>
      </c>
      <c r="B8" s="20"/>
      <c r="C8" s="50">
        <v>38626</v>
      </c>
      <c r="D8" s="50"/>
      <c r="E8" s="50"/>
      <c r="F8" s="50"/>
      <c r="G8" s="50"/>
    </row>
    <row r="9" spans="1:7" x14ac:dyDescent="0.25">
      <c r="A9" s="18" t="s">
        <v>13</v>
      </c>
      <c r="B9" s="21"/>
      <c r="C9" s="42">
        <v>1400000</v>
      </c>
      <c r="D9" s="42"/>
      <c r="E9" s="42"/>
      <c r="F9" s="42"/>
      <c r="G9" s="42"/>
    </row>
    <row r="10" spans="1:7" x14ac:dyDescent="0.25">
      <c r="A10" s="18" t="s">
        <v>14</v>
      </c>
      <c r="B10" s="21"/>
      <c r="C10" s="43" t="s">
        <v>21</v>
      </c>
      <c r="D10" s="43"/>
      <c r="E10" s="43"/>
      <c r="F10" s="43"/>
      <c r="G10" s="43"/>
    </row>
    <row r="11" spans="1:7" x14ac:dyDescent="0.25">
      <c r="A11" s="19" t="s">
        <v>15</v>
      </c>
      <c r="B11" s="22"/>
      <c r="C11" s="44" t="str">
        <f>+'2011 Refunding Bonds'!C11:G11</f>
        <v>General operational revenues</v>
      </c>
      <c r="D11" s="44"/>
      <c r="E11" s="44"/>
      <c r="F11" s="44"/>
      <c r="G11" s="44"/>
    </row>
    <row r="12" spans="1:7" x14ac:dyDescent="0.25">
      <c r="A12" s="2"/>
      <c r="B12" s="2"/>
      <c r="C12" s="2"/>
      <c r="D12" s="2"/>
      <c r="E12" s="2"/>
      <c r="F12" s="2"/>
      <c r="G12" s="2"/>
    </row>
    <row r="13" spans="1:7" ht="15.75" thickBot="1" x14ac:dyDescent="0.3">
      <c r="A13" s="5" t="s">
        <v>2</v>
      </c>
      <c r="B13" s="2"/>
      <c r="C13" s="5" t="s">
        <v>3</v>
      </c>
      <c r="D13" s="6"/>
      <c r="E13" s="5" t="s">
        <v>4</v>
      </c>
      <c r="F13" s="6"/>
      <c r="G13" s="5" t="s">
        <v>5</v>
      </c>
    </row>
    <row r="14" spans="1:7" x14ac:dyDescent="0.25">
      <c r="A14" s="24">
        <v>42643</v>
      </c>
      <c r="B14" s="14" t="s">
        <v>6</v>
      </c>
      <c r="C14" s="7">
        <v>75000</v>
      </c>
      <c r="D14" s="14" t="s">
        <v>6</v>
      </c>
      <c r="E14" s="7">
        <v>23513</v>
      </c>
      <c r="F14" s="14" t="s">
        <v>6</v>
      </c>
      <c r="G14" s="8">
        <f t="shared" ref="G14:G24" si="0">+C14+E14</f>
        <v>98513</v>
      </c>
    </row>
    <row r="15" spans="1:7" x14ac:dyDescent="0.25">
      <c r="A15" s="24">
        <v>43008</v>
      </c>
      <c r="B15" s="14" t="s">
        <v>6</v>
      </c>
      <c r="C15" s="7">
        <v>75000</v>
      </c>
      <c r="D15" s="14" t="s">
        <v>6</v>
      </c>
      <c r="E15" s="7">
        <v>20513</v>
      </c>
      <c r="F15" s="14" t="s">
        <v>6</v>
      </c>
      <c r="G15" s="8">
        <f t="shared" si="0"/>
        <v>95513</v>
      </c>
    </row>
    <row r="16" spans="1:7" x14ac:dyDescent="0.25">
      <c r="A16" s="24">
        <v>43373</v>
      </c>
      <c r="B16" s="14" t="s">
        <v>6</v>
      </c>
      <c r="C16" s="7">
        <v>75000</v>
      </c>
      <c r="D16" s="14" t="s">
        <v>6</v>
      </c>
      <c r="E16" s="7">
        <v>17513</v>
      </c>
      <c r="F16" s="14" t="s">
        <v>6</v>
      </c>
      <c r="G16" s="8">
        <f t="shared" si="0"/>
        <v>92513</v>
      </c>
    </row>
    <row r="17" spans="1:7" x14ac:dyDescent="0.25">
      <c r="A17" s="24">
        <v>43738</v>
      </c>
      <c r="B17" s="14" t="s">
        <v>6</v>
      </c>
      <c r="C17" s="7">
        <v>75000</v>
      </c>
      <c r="D17" s="14" t="s">
        <v>6</v>
      </c>
      <c r="E17" s="7">
        <v>14419</v>
      </c>
      <c r="F17" s="14" t="s">
        <v>6</v>
      </c>
      <c r="G17" s="8">
        <f t="shared" si="0"/>
        <v>89419</v>
      </c>
    </row>
    <row r="18" spans="1:7" x14ac:dyDescent="0.25">
      <c r="A18" s="24">
        <v>44104</v>
      </c>
      <c r="B18" s="14" t="s">
        <v>6</v>
      </c>
      <c r="C18" s="7">
        <v>75000</v>
      </c>
      <c r="D18" s="14" t="s">
        <v>6</v>
      </c>
      <c r="E18" s="7">
        <v>11231</v>
      </c>
      <c r="F18" s="14" t="s">
        <v>6</v>
      </c>
      <c r="G18" s="8">
        <f t="shared" si="0"/>
        <v>86231</v>
      </c>
    </row>
    <row r="19" spans="1:7" x14ac:dyDescent="0.25">
      <c r="A19" s="24">
        <v>44469</v>
      </c>
      <c r="B19" s="14" t="s">
        <v>6</v>
      </c>
      <c r="C19" s="7">
        <v>50000</v>
      </c>
      <c r="D19" s="14" t="s">
        <v>6</v>
      </c>
      <c r="E19" s="7">
        <v>8575</v>
      </c>
      <c r="F19" s="14" t="s">
        <v>6</v>
      </c>
      <c r="G19" s="8">
        <f t="shared" si="0"/>
        <v>58575</v>
      </c>
    </row>
    <row r="20" spans="1:7" x14ac:dyDescent="0.25">
      <c r="A20" s="24">
        <v>44834</v>
      </c>
      <c r="B20" s="14" t="s">
        <v>6</v>
      </c>
      <c r="C20" s="7">
        <v>50000</v>
      </c>
      <c r="D20" s="14" t="s">
        <v>6</v>
      </c>
      <c r="E20" s="7">
        <v>6450</v>
      </c>
      <c r="F20" s="14" t="s">
        <v>6</v>
      </c>
      <c r="G20" s="8">
        <f t="shared" si="0"/>
        <v>56450</v>
      </c>
    </row>
    <row r="21" spans="1:7" x14ac:dyDescent="0.25">
      <c r="A21" s="24">
        <v>45199</v>
      </c>
      <c r="B21" s="14" t="s">
        <v>6</v>
      </c>
      <c r="C21" s="7">
        <v>50000</v>
      </c>
      <c r="D21" s="14" t="s">
        <v>6</v>
      </c>
      <c r="E21" s="7">
        <v>4325</v>
      </c>
      <c r="F21" s="14" t="s">
        <v>6</v>
      </c>
      <c r="G21" s="8">
        <f t="shared" si="0"/>
        <v>54325</v>
      </c>
    </row>
    <row r="22" spans="1:7" x14ac:dyDescent="0.25">
      <c r="A22" s="24">
        <v>45565</v>
      </c>
      <c r="B22" s="14" t="s">
        <v>6</v>
      </c>
      <c r="C22" s="7">
        <v>25000</v>
      </c>
      <c r="D22" s="14" t="s">
        <v>6</v>
      </c>
      <c r="E22" s="7">
        <v>2725</v>
      </c>
      <c r="F22" s="14" t="s">
        <v>6</v>
      </c>
      <c r="G22" s="8">
        <f t="shared" si="0"/>
        <v>27725</v>
      </c>
    </row>
    <row r="23" spans="1:7" x14ac:dyDescent="0.25">
      <c r="A23" s="24">
        <v>45930</v>
      </c>
      <c r="B23" s="14" t="s">
        <v>6</v>
      </c>
      <c r="C23" s="7">
        <v>25000</v>
      </c>
      <c r="D23" s="14" t="s">
        <v>6</v>
      </c>
      <c r="E23" s="7">
        <v>1644</v>
      </c>
      <c r="F23" s="14" t="s">
        <v>6</v>
      </c>
      <c r="G23" s="8">
        <f t="shared" si="0"/>
        <v>26644</v>
      </c>
    </row>
    <row r="24" spans="1:7" x14ac:dyDescent="0.25">
      <c r="A24" s="24">
        <v>46295</v>
      </c>
      <c r="B24" s="14" t="s">
        <v>6</v>
      </c>
      <c r="C24" s="7">
        <v>25000</v>
      </c>
      <c r="D24" s="14" t="s">
        <v>6</v>
      </c>
      <c r="E24" s="7">
        <v>550</v>
      </c>
      <c r="F24" s="14" t="s">
        <v>6</v>
      </c>
      <c r="G24" s="8">
        <f t="shared" si="0"/>
        <v>25550</v>
      </c>
    </row>
    <row r="25" spans="1:7" x14ac:dyDescent="0.25">
      <c r="A25" s="9" t="s">
        <v>7</v>
      </c>
      <c r="B25" s="15" t="s">
        <v>6</v>
      </c>
      <c r="C25" s="10">
        <f>SUM(C14:C24)</f>
        <v>600000</v>
      </c>
      <c r="D25" s="15" t="s">
        <v>6</v>
      </c>
      <c r="E25" s="10">
        <f>SUM(E14:E24)</f>
        <v>111458</v>
      </c>
      <c r="F25" s="15" t="s">
        <v>6</v>
      </c>
      <c r="G25" s="10">
        <f>SUM(G14:G24)</f>
        <v>711458</v>
      </c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A27" s="9"/>
      <c r="B27" s="1"/>
      <c r="C27" s="10"/>
      <c r="D27" s="1"/>
      <c r="E27" s="10"/>
      <c r="F27" s="1"/>
      <c r="G27" s="10"/>
    </row>
    <row r="28" spans="1:7" x14ac:dyDescent="0.25">
      <c r="A28" s="2"/>
      <c r="B28" s="2"/>
      <c r="C28" s="2"/>
      <c r="D28" s="2"/>
      <c r="E28" s="2"/>
      <c r="F28" s="2"/>
      <c r="G28" s="2"/>
    </row>
    <row r="29" spans="1:7" x14ac:dyDescent="0.25">
      <c r="A29" s="2"/>
      <c r="B29" s="2"/>
      <c r="C29" s="2"/>
      <c r="D29" s="2"/>
      <c r="E29" s="2"/>
      <c r="F29" s="2"/>
      <c r="G29" s="2"/>
    </row>
    <row r="30" spans="1:7" x14ac:dyDescent="0.25">
      <c r="A30" s="2"/>
      <c r="B30" s="2"/>
      <c r="C30" s="2"/>
      <c r="D30" s="2"/>
      <c r="E30" s="2"/>
      <c r="F30" s="2"/>
      <c r="G30" s="2"/>
    </row>
    <row r="31" spans="1:7" x14ac:dyDescent="0.25">
      <c r="A31" s="2"/>
      <c r="B31" s="2"/>
      <c r="C31" s="2"/>
      <c r="D31" s="2"/>
      <c r="E31" s="2"/>
      <c r="F31" s="2"/>
      <c r="G31" s="2"/>
    </row>
    <row r="32" spans="1:7" x14ac:dyDescent="0.25">
      <c r="A32" s="2"/>
      <c r="B32" s="2"/>
      <c r="C32" s="2"/>
      <c r="D32" s="2"/>
      <c r="E32" s="2"/>
      <c r="F32" s="2"/>
      <c r="G32" s="2"/>
    </row>
    <row r="33" spans="1:7" x14ac:dyDescent="0.25">
      <c r="A33" s="2"/>
      <c r="B33" s="2"/>
      <c r="C33" s="2"/>
      <c r="D33" s="2"/>
      <c r="E33" s="2"/>
      <c r="F33" s="2"/>
      <c r="G33" s="2"/>
    </row>
    <row r="34" spans="1:7" x14ac:dyDescent="0.25">
      <c r="A34" s="2"/>
      <c r="B34" s="2"/>
      <c r="C34" s="2"/>
      <c r="D34" s="2"/>
      <c r="E34" s="2"/>
      <c r="F34" s="2"/>
      <c r="G34" s="2"/>
    </row>
    <row r="35" spans="1:7" x14ac:dyDescent="0.25">
      <c r="A35" s="2"/>
      <c r="B35" s="2"/>
      <c r="C35" s="2"/>
      <c r="D35" s="2"/>
      <c r="E35" s="2"/>
      <c r="F35" s="2"/>
      <c r="G35" s="2"/>
    </row>
    <row r="36" spans="1:7" x14ac:dyDescent="0.25">
      <c r="A36" s="2"/>
      <c r="B36" s="2"/>
      <c r="C36" s="2"/>
      <c r="D36" s="2"/>
      <c r="E36" s="2"/>
      <c r="F36" s="2"/>
      <c r="G36" s="2"/>
    </row>
    <row r="37" spans="1:7" x14ac:dyDescent="0.25">
      <c r="A37" s="2"/>
      <c r="B37" s="2"/>
      <c r="C37" s="2"/>
      <c r="D37" s="2"/>
      <c r="E37" s="2"/>
      <c r="F37" s="2"/>
      <c r="G37" s="2"/>
    </row>
  </sheetData>
  <mergeCells count="9">
    <mergeCell ref="C9:G9"/>
    <mergeCell ref="C10:G10"/>
    <mergeCell ref="C11:G11"/>
    <mergeCell ref="A1:G1"/>
    <mergeCell ref="C3:G3"/>
    <mergeCell ref="C4:G4"/>
    <mergeCell ref="C5:G5"/>
    <mergeCell ref="C7:G7"/>
    <mergeCell ref="C8:G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showGridLines="0" workbookViewId="0">
      <selection sqref="A1:G1"/>
    </sheetView>
  </sheetViews>
  <sheetFormatPr defaultRowHeight="15" x14ac:dyDescent="0.25"/>
  <cols>
    <col min="1" max="1" width="20.42578125" style="11" customWidth="1"/>
    <col min="2" max="2" width="6.85546875" style="11" customWidth="1"/>
    <col min="3" max="3" width="10.28515625" style="11" bestFit="1" customWidth="1"/>
    <col min="4" max="4" width="2.85546875" style="11" customWidth="1"/>
    <col min="5" max="5" width="9.140625" style="11"/>
    <col min="6" max="6" width="2.85546875" style="11" customWidth="1"/>
    <col min="7" max="7" width="8.7109375" style="11" bestFit="1" customWidth="1"/>
  </cols>
  <sheetData>
    <row r="1" spans="1:7" ht="16.5" x14ac:dyDescent="0.25">
      <c r="A1" s="45" t="s">
        <v>8</v>
      </c>
      <c r="B1" s="45"/>
      <c r="C1" s="45"/>
      <c r="D1" s="45"/>
      <c r="E1" s="45"/>
      <c r="F1" s="45"/>
      <c r="G1" s="45"/>
    </row>
    <row r="2" spans="1:7" ht="16.5" x14ac:dyDescent="0.25">
      <c r="A2" s="13"/>
      <c r="B2" s="23"/>
      <c r="C2" s="23"/>
      <c r="D2" s="23"/>
      <c r="E2" s="23"/>
      <c r="F2" s="23"/>
      <c r="G2" s="23"/>
    </row>
    <row r="3" spans="1:7" x14ac:dyDescent="0.25">
      <c r="A3" s="1" t="s">
        <v>9</v>
      </c>
      <c r="B3" s="2"/>
      <c r="C3" s="46" t="s">
        <v>16</v>
      </c>
      <c r="D3" s="46"/>
      <c r="E3" s="46"/>
      <c r="F3" s="46"/>
      <c r="G3" s="46"/>
    </row>
    <row r="4" spans="1:7" x14ac:dyDescent="0.25">
      <c r="A4" s="1" t="s">
        <v>0</v>
      </c>
      <c r="B4" s="2"/>
      <c r="C4" s="47" t="s">
        <v>17</v>
      </c>
      <c r="D4" s="47"/>
      <c r="E4" s="47"/>
      <c r="F4" s="47"/>
      <c r="G4" s="47"/>
    </row>
    <row r="5" spans="1:7" x14ac:dyDescent="0.25">
      <c r="A5" s="3" t="s">
        <v>1</v>
      </c>
      <c r="B5" s="4"/>
      <c r="C5" s="48">
        <f>+'2011 Refunding Bonds'!C5:G5</f>
        <v>42277</v>
      </c>
      <c r="D5" s="48"/>
      <c r="E5" s="48"/>
      <c r="F5" s="48"/>
      <c r="G5" s="48"/>
    </row>
    <row r="6" spans="1:7" x14ac:dyDescent="0.25">
      <c r="A6" s="2"/>
      <c r="B6" s="2"/>
      <c r="C6" s="2"/>
      <c r="D6" s="2"/>
      <c r="E6" s="2"/>
      <c r="F6" s="2"/>
      <c r="G6" s="2"/>
    </row>
    <row r="7" spans="1:7" ht="41.25" customHeight="1" x14ac:dyDescent="0.25">
      <c r="A7" s="18" t="s">
        <v>11</v>
      </c>
      <c r="B7" s="20"/>
      <c r="C7" s="49" t="s">
        <v>20</v>
      </c>
      <c r="D7" s="49"/>
      <c r="E7" s="49"/>
      <c r="F7" s="49"/>
      <c r="G7" s="49"/>
    </row>
    <row r="8" spans="1:7" x14ac:dyDescent="0.25">
      <c r="A8" s="18" t="s">
        <v>12</v>
      </c>
      <c r="B8" s="20"/>
      <c r="C8" s="50">
        <v>38966</v>
      </c>
      <c r="D8" s="50"/>
      <c r="E8" s="50"/>
      <c r="F8" s="50"/>
      <c r="G8" s="50"/>
    </row>
    <row r="9" spans="1:7" x14ac:dyDescent="0.25">
      <c r="A9" s="18" t="s">
        <v>13</v>
      </c>
      <c r="B9" s="21"/>
      <c r="C9" s="42">
        <v>205000</v>
      </c>
      <c r="D9" s="42"/>
      <c r="E9" s="42"/>
      <c r="F9" s="42"/>
      <c r="G9" s="42"/>
    </row>
    <row r="10" spans="1:7" x14ac:dyDescent="0.25">
      <c r="A10" s="18" t="s">
        <v>14</v>
      </c>
      <c r="B10" s="21"/>
      <c r="C10" s="43" t="s">
        <v>21</v>
      </c>
      <c r="D10" s="43"/>
      <c r="E10" s="43"/>
      <c r="F10" s="43"/>
      <c r="G10" s="43"/>
    </row>
    <row r="11" spans="1:7" x14ac:dyDescent="0.25">
      <c r="A11" s="19" t="s">
        <v>15</v>
      </c>
      <c r="B11" s="22"/>
      <c r="C11" s="44" t="str">
        <f>+'2011 Refunding Bonds'!C11:G11</f>
        <v>General operational revenues</v>
      </c>
      <c r="D11" s="44"/>
      <c r="E11" s="44"/>
      <c r="F11" s="44"/>
      <c r="G11" s="44"/>
    </row>
    <row r="12" spans="1:7" x14ac:dyDescent="0.25">
      <c r="A12" s="2"/>
      <c r="B12" s="2"/>
      <c r="C12" s="2"/>
      <c r="D12" s="2"/>
      <c r="E12" s="2"/>
      <c r="F12" s="2"/>
      <c r="G12" s="2"/>
    </row>
    <row r="13" spans="1:7" ht="15.75" thickBot="1" x14ac:dyDescent="0.3">
      <c r="A13" s="5" t="s">
        <v>2</v>
      </c>
      <c r="B13" s="2"/>
      <c r="C13" s="5" t="s">
        <v>3</v>
      </c>
      <c r="D13" s="6"/>
      <c r="E13" s="5" t="s">
        <v>4</v>
      </c>
      <c r="F13" s="6"/>
      <c r="G13" s="5" t="s">
        <v>5</v>
      </c>
    </row>
    <row r="14" spans="1:7" x14ac:dyDescent="0.25">
      <c r="A14" s="24">
        <v>42643</v>
      </c>
      <c r="B14" s="14" t="s">
        <v>6</v>
      </c>
      <c r="C14" s="7">
        <v>23679</v>
      </c>
      <c r="D14" s="14" t="s">
        <v>6</v>
      </c>
      <c r="E14" s="7">
        <v>2100</v>
      </c>
      <c r="F14" s="14" t="s">
        <v>6</v>
      </c>
      <c r="G14" s="8">
        <f t="shared" ref="G14:G15" si="0">+C14+E14</f>
        <v>25779</v>
      </c>
    </row>
    <row r="15" spans="1:7" ht="13.9" customHeight="1" x14ac:dyDescent="0.25">
      <c r="A15" s="24">
        <v>43008</v>
      </c>
      <c r="B15" s="14" t="s">
        <v>6</v>
      </c>
      <c r="C15" s="7">
        <v>24705</v>
      </c>
      <c r="D15" s="14" t="s">
        <v>6</v>
      </c>
      <c r="E15" s="7">
        <v>1072</v>
      </c>
      <c r="F15" s="14" t="s">
        <v>6</v>
      </c>
      <c r="G15" s="8">
        <f t="shared" si="0"/>
        <v>25777</v>
      </c>
    </row>
    <row r="16" spans="1:7" x14ac:dyDescent="0.25">
      <c r="A16" s="9" t="s">
        <v>7</v>
      </c>
      <c r="B16" s="15" t="s">
        <v>6</v>
      </c>
      <c r="C16" s="10">
        <f>SUM(C14:C15)</f>
        <v>48384</v>
      </c>
      <c r="D16" s="15" t="s">
        <v>6</v>
      </c>
      <c r="E16" s="10">
        <f>SUM(E14:E15)</f>
        <v>3172</v>
      </c>
      <c r="F16" s="15" t="s">
        <v>6</v>
      </c>
      <c r="G16" s="10">
        <f>SUM(G14:G15)</f>
        <v>51556</v>
      </c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9"/>
      <c r="B18" s="1"/>
      <c r="C18" s="10"/>
      <c r="D18" s="1"/>
      <c r="E18" s="10"/>
      <c r="F18" s="1"/>
      <c r="G18" s="10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A27" s="2"/>
      <c r="B27" s="2"/>
      <c r="C27" s="2"/>
      <c r="D27" s="2"/>
      <c r="E27" s="2"/>
      <c r="F27" s="2"/>
      <c r="G27" s="2"/>
    </row>
    <row r="28" spans="1:7" x14ac:dyDescent="0.25">
      <c r="A28" s="2"/>
      <c r="B28" s="2"/>
      <c r="C28" s="2"/>
      <c r="D28" s="2"/>
      <c r="E28" s="2"/>
      <c r="F28" s="2"/>
      <c r="G28" s="2"/>
    </row>
  </sheetData>
  <mergeCells count="9">
    <mergeCell ref="C9:G9"/>
    <mergeCell ref="C10:G10"/>
    <mergeCell ref="C11:G11"/>
    <mergeCell ref="A1:G1"/>
    <mergeCell ref="C3:G3"/>
    <mergeCell ref="C4:G4"/>
    <mergeCell ref="C5:G5"/>
    <mergeCell ref="C7:G7"/>
    <mergeCell ref="C8:G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workbookViewId="0">
      <selection sqref="A1:G1"/>
    </sheetView>
  </sheetViews>
  <sheetFormatPr defaultRowHeight="15" x14ac:dyDescent="0.25"/>
  <cols>
    <col min="1" max="1" width="20.42578125" style="11" customWidth="1"/>
    <col min="2" max="2" width="6.85546875" style="11" customWidth="1"/>
    <col min="3" max="3" width="10.28515625" style="11" bestFit="1" customWidth="1"/>
    <col min="4" max="4" width="2.85546875" style="11" customWidth="1"/>
    <col min="5" max="5" width="9.140625" style="11"/>
    <col min="6" max="6" width="2.85546875" style="11" customWidth="1"/>
    <col min="7" max="7" width="10.28515625" style="11" bestFit="1" customWidth="1"/>
  </cols>
  <sheetData>
    <row r="1" spans="1:7" ht="16.5" x14ac:dyDescent="0.25">
      <c r="A1" s="45" t="s">
        <v>8</v>
      </c>
      <c r="B1" s="45"/>
      <c r="C1" s="45"/>
      <c r="D1" s="45"/>
      <c r="E1" s="45"/>
      <c r="F1" s="45"/>
      <c r="G1" s="45"/>
    </row>
    <row r="2" spans="1:7" ht="16.5" x14ac:dyDescent="0.25">
      <c r="A2" s="13"/>
      <c r="B2" s="25"/>
      <c r="C2" s="25"/>
      <c r="D2" s="25"/>
      <c r="E2" s="25"/>
      <c r="F2" s="25"/>
      <c r="G2" s="25"/>
    </row>
    <row r="3" spans="1:7" x14ac:dyDescent="0.25">
      <c r="A3" s="1" t="s">
        <v>9</v>
      </c>
      <c r="B3" s="2"/>
      <c r="C3" s="46" t="s">
        <v>16</v>
      </c>
      <c r="D3" s="46"/>
      <c r="E3" s="46"/>
      <c r="F3" s="46"/>
      <c r="G3" s="46"/>
    </row>
    <row r="4" spans="1:7" x14ac:dyDescent="0.25">
      <c r="A4" s="1" t="s">
        <v>0</v>
      </c>
      <c r="B4" s="2"/>
      <c r="C4" s="47" t="s">
        <v>17</v>
      </c>
      <c r="D4" s="47"/>
      <c r="E4" s="47"/>
      <c r="F4" s="47"/>
      <c r="G4" s="47"/>
    </row>
    <row r="5" spans="1:7" x14ac:dyDescent="0.25">
      <c r="A5" s="3" t="s">
        <v>1</v>
      </c>
      <c r="B5" s="4"/>
      <c r="C5" s="48">
        <f>+'2011 Refunding Bonds'!C5:G5</f>
        <v>42277</v>
      </c>
      <c r="D5" s="48"/>
      <c r="E5" s="48"/>
      <c r="F5" s="48"/>
      <c r="G5" s="48"/>
    </row>
    <row r="6" spans="1:7" x14ac:dyDescent="0.25">
      <c r="A6" s="2"/>
      <c r="B6" s="2"/>
      <c r="C6" s="2"/>
      <c r="D6" s="2"/>
      <c r="E6" s="2"/>
      <c r="F6" s="2"/>
      <c r="G6" s="2"/>
    </row>
    <row r="7" spans="1:7" x14ac:dyDescent="0.25">
      <c r="A7" s="18" t="s">
        <v>11</v>
      </c>
      <c r="B7" s="20"/>
      <c r="C7" s="49" t="s">
        <v>23</v>
      </c>
      <c r="D7" s="49"/>
      <c r="E7" s="49"/>
      <c r="F7" s="49"/>
      <c r="G7" s="49"/>
    </row>
    <row r="8" spans="1:7" x14ac:dyDescent="0.25">
      <c r="A8" s="18" t="s">
        <v>12</v>
      </c>
      <c r="B8" s="20"/>
      <c r="C8" s="50">
        <v>39562</v>
      </c>
      <c r="D8" s="50"/>
      <c r="E8" s="50"/>
      <c r="F8" s="50"/>
      <c r="G8" s="50"/>
    </row>
    <row r="9" spans="1:7" x14ac:dyDescent="0.25">
      <c r="A9" s="18" t="s">
        <v>13</v>
      </c>
      <c r="B9" s="21"/>
      <c r="C9" s="42">
        <v>1800000</v>
      </c>
      <c r="D9" s="42"/>
      <c r="E9" s="42"/>
      <c r="F9" s="42"/>
      <c r="G9" s="42"/>
    </row>
    <row r="10" spans="1:7" x14ac:dyDescent="0.25">
      <c r="A10" s="18" t="s">
        <v>14</v>
      </c>
      <c r="B10" s="21"/>
      <c r="C10" s="43" t="s">
        <v>21</v>
      </c>
      <c r="D10" s="43"/>
      <c r="E10" s="43"/>
      <c r="F10" s="43"/>
      <c r="G10" s="43"/>
    </row>
    <row r="11" spans="1:7" x14ac:dyDescent="0.25">
      <c r="A11" s="19" t="s">
        <v>15</v>
      </c>
      <c r="B11" s="22"/>
      <c r="C11" s="44" t="s">
        <v>25</v>
      </c>
      <c r="D11" s="44"/>
      <c r="E11" s="44"/>
      <c r="F11" s="44"/>
      <c r="G11" s="44"/>
    </row>
    <row r="12" spans="1:7" x14ac:dyDescent="0.25">
      <c r="A12" s="2"/>
      <c r="B12" s="2"/>
      <c r="C12" s="2"/>
      <c r="D12" s="2"/>
      <c r="E12" s="2"/>
      <c r="F12" s="2"/>
      <c r="G12" s="2"/>
    </row>
    <row r="13" spans="1:7" ht="15.75" thickBot="1" x14ac:dyDescent="0.3">
      <c r="A13" s="5" t="s">
        <v>2</v>
      </c>
      <c r="B13" s="2"/>
      <c r="C13" s="5" t="s">
        <v>3</v>
      </c>
      <c r="D13" s="6"/>
      <c r="E13" s="5" t="s">
        <v>4</v>
      </c>
      <c r="F13" s="6"/>
      <c r="G13" s="5" t="s">
        <v>5</v>
      </c>
    </row>
    <row r="14" spans="1:7" x14ac:dyDescent="0.25">
      <c r="A14" s="26">
        <v>42643</v>
      </c>
      <c r="B14" s="14" t="s">
        <v>6</v>
      </c>
      <c r="C14" s="7">
        <v>180000</v>
      </c>
      <c r="D14" s="14" t="s">
        <v>6</v>
      </c>
      <c r="E14" s="7">
        <f>9675*2</f>
        <v>19350</v>
      </c>
      <c r="F14" s="14" t="s">
        <v>6</v>
      </c>
      <c r="G14" s="8">
        <f t="shared" ref="G14:G16" si="0">+C14+E14</f>
        <v>199350</v>
      </c>
    </row>
    <row r="15" spans="1:7" ht="13.9" customHeight="1" x14ac:dyDescent="0.25">
      <c r="A15" s="26">
        <v>43008</v>
      </c>
      <c r="B15" s="14" t="s">
        <v>6</v>
      </c>
      <c r="C15" s="7">
        <v>180000</v>
      </c>
      <c r="D15" s="14" t="s">
        <v>6</v>
      </c>
      <c r="E15" s="7">
        <f>6570*2</f>
        <v>13140</v>
      </c>
      <c r="F15" s="14" t="s">
        <v>6</v>
      </c>
      <c r="G15" s="8">
        <f t="shared" si="0"/>
        <v>193140</v>
      </c>
    </row>
    <row r="16" spans="1:7" ht="13.9" customHeight="1" x14ac:dyDescent="0.25">
      <c r="A16" s="26">
        <v>43373</v>
      </c>
      <c r="B16" s="14" t="s">
        <v>6</v>
      </c>
      <c r="C16" s="7">
        <v>180000</v>
      </c>
      <c r="D16" s="14" t="s">
        <v>6</v>
      </c>
      <c r="E16" s="7">
        <f>3330*2</f>
        <v>6660</v>
      </c>
      <c r="F16" s="14" t="s">
        <v>6</v>
      </c>
      <c r="G16" s="8">
        <f t="shared" si="0"/>
        <v>186660</v>
      </c>
    </row>
    <row r="17" spans="1:7" x14ac:dyDescent="0.25">
      <c r="A17" s="9" t="s">
        <v>7</v>
      </c>
      <c r="B17" s="15" t="s">
        <v>6</v>
      </c>
      <c r="C17" s="10">
        <f>SUM(C14:C16)</f>
        <v>540000</v>
      </c>
      <c r="D17" s="15" t="s">
        <v>6</v>
      </c>
      <c r="E17" s="10">
        <f>SUM(E14:E16)</f>
        <v>39150</v>
      </c>
      <c r="F17" s="15" t="s">
        <v>6</v>
      </c>
      <c r="G17" s="10">
        <f>SUM(G14:G16)</f>
        <v>579150</v>
      </c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9"/>
      <c r="B19" s="1"/>
      <c r="C19" s="10"/>
      <c r="D19" s="1"/>
      <c r="E19" s="10"/>
      <c r="F19" s="1"/>
      <c r="G19" s="10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A27" s="2"/>
      <c r="B27" s="2"/>
      <c r="C27" s="2"/>
      <c r="D27" s="2"/>
      <c r="E27" s="2"/>
      <c r="F27" s="2"/>
      <c r="G27" s="2"/>
    </row>
    <row r="28" spans="1:7" x14ac:dyDescent="0.25">
      <c r="A28" s="2"/>
      <c r="B28" s="2"/>
      <c r="C28" s="2"/>
      <c r="D28" s="2"/>
      <c r="E28" s="2"/>
      <c r="F28" s="2"/>
      <c r="G28" s="2"/>
    </row>
    <row r="29" spans="1:7" x14ac:dyDescent="0.25">
      <c r="A29" s="2"/>
      <c r="B29" s="2"/>
      <c r="C29" s="2"/>
      <c r="D29" s="2"/>
      <c r="E29" s="2"/>
      <c r="F29" s="2"/>
      <c r="G29" s="2"/>
    </row>
  </sheetData>
  <mergeCells count="9">
    <mergeCell ref="C9:G9"/>
    <mergeCell ref="C10:G10"/>
    <mergeCell ref="C11:G11"/>
    <mergeCell ref="A1:G1"/>
    <mergeCell ref="C3:G3"/>
    <mergeCell ref="C4:G4"/>
    <mergeCell ref="C5:G5"/>
    <mergeCell ref="C7:G7"/>
    <mergeCell ref="C8:G8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tabSelected="1" workbookViewId="0">
      <selection sqref="A1:G1"/>
    </sheetView>
  </sheetViews>
  <sheetFormatPr defaultRowHeight="15" x14ac:dyDescent="0.25"/>
  <cols>
    <col min="1" max="1" width="20.42578125" style="11" customWidth="1"/>
    <col min="2" max="2" width="6.85546875" style="11" customWidth="1"/>
    <col min="3" max="3" width="10.28515625" style="11" bestFit="1" customWidth="1"/>
    <col min="4" max="4" width="2.85546875" style="11" customWidth="1"/>
    <col min="5" max="5" width="9.140625" style="11"/>
    <col min="6" max="6" width="2.85546875" style="11" customWidth="1"/>
    <col min="7" max="7" width="10.28515625" style="11" bestFit="1" customWidth="1"/>
  </cols>
  <sheetData>
    <row r="1" spans="1:7" ht="16.5" x14ac:dyDescent="0.25">
      <c r="A1" s="45" t="s">
        <v>8</v>
      </c>
      <c r="B1" s="45"/>
      <c r="C1" s="45"/>
      <c r="D1" s="45"/>
      <c r="E1" s="45"/>
      <c r="F1" s="45"/>
      <c r="G1" s="45"/>
    </row>
    <row r="2" spans="1:7" ht="16.5" x14ac:dyDescent="0.25">
      <c r="A2" s="13"/>
      <c r="B2" s="25"/>
      <c r="C2" s="25"/>
      <c r="D2" s="25"/>
      <c r="E2" s="25"/>
      <c r="F2" s="25"/>
      <c r="G2" s="25"/>
    </row>
    <row r="3" spans="1:7" x14ac:dyDescent="0.25">
      <c r="A3" s="1" t="s">
        <v>9</v>
      </c>
      <c r="B3" s="2"/>
      <c r="C3" s="46" t="s">
        <v>16</v>
      </c>
      <c r="D3" s="46"/>
      <c r="E3" s="46"/>
      <c r="F3" s="46"/>
      <c r="G3" s="46"/>
    </row>
    <row r="4" spans="1:7" x14ac:dyDescent="0.25">
      <c r="A4" s="1" t="s">
        <v>0</v>
      </c>
      <c r="B4" s="2"/>
      <c r="C4" s="47" t="s">
        <v>17</v>
      </c>
      <c r="D4" s="47"/>
      <c r="E4" s="47"/>
      <c r="F4" s="47"/>
      <c r="G4" s="47"/>
    </row>
    <row r="5" spans="1:7" x14ac:dyDescent="0.25">
      <c r="A5" s="3" t="s">
        <v>1</v>
      </c>
      <c r="B5" s="4"/>
      <c r="C5" s="48">
        <f>+'2011 Refunding Bonds'!C5:G5</f>
        <v>42277</v>
      </c>
      <c r="D5" s="48"/>
      <c r="E5" s="48"/>
      <c r="F5" s="48"/>
      <c r="G5" s="48"/>
    </row>
    <row r="6" spans="1:7" x14ac:dyDescent="0.25">
      <c r="A6" s="2"/>
      <c r="B6" s="2"/>
      <c r="C6" s="2"/>
      <c r="D6" s="2"/>
      <c r="E6" s="2"/>
      <c r="F6" s="2"/>
      <c r="G6" s="2"/>
    </row>
    <row r="7" spans="1:7" x14ac:dyDescent="0.25">
      <c r="A7" s="18" t="s">
        <v>11</v>
      </c>
      <c r="B7" s="20"/>
      <c r="C7" s="49" t="s">
        <v>24</v>
      </c>
      <c r="D7" s="49"/>
      <c r="E7" s="49"/>
      <c r="F7" s="49"/>
      <c r="G7" s="49"/>
    </row>
    <row r="8" spans="1:7" x14ac:dyDescent="0.25">
      <c r="A8" s="18" t="s">
        <v>12</v>
      </c>
      <c r="B8" s="20"/>
      <c r="C8" s="50">
        <v>40976</v>
      </c>
      <c r="D8" s="50"/>
      <c r="E8" s="50"/>
      <c r="F8" s="50"/>
      <c r="G8" s="50"/>
    </row>
    <row r="9" spans="1:7" x14ac:dyDescent="0.25">
      <c r="A9" s="18" t="s">
        <v>13</v>
      </c>
      <c r="B9" s="21"/>
      <c r="C9" s="42">
        <v>1695000</v>
      </c>
      <c r="D9" s="42"/>
      <c r="E9" s="42"/>
      <c r="F9" s="42"/>
      <c r="G9" s="42"/>
    </row>
    <row r="10" spans="1:7" x14ac:dyDescent="0.25">
      <c r="A10" s="18" t="s">
        <v>14</v>
      </c>
      <c r="B10" s="21"/>
      <c r="C10" s="43" t="s">
        <v>21</v>
      </c>
      <c r="D10" s="43"/>
      <c r="E10" s="43"/>
      <c r="F10" s="43"/>
      <c r="G10" s="43"/>
    </row>
    <row r="11" spans="1:7" x14ac:dyDescent="0.25">
      <c r="A11" s="19" t="s">
        <v>15</v>
      </c>
      <c r="B11" s="22"/>
      <c r="C11" s="44" t="s">
        <v>25</v>
      </c>
      <c r="D11" s="44"/>
      <c r="E11" s="44"/>
      <c r="F11" s="44"/>
      <c r="G11" s="44"/>
    </row>
    <row r="12" spans="1:7" x14ac:dyDescent="0.25">
      <c r="A12" s="2"/>
      <c r="B12" s="2"/>
      <c r="C12" s="2"/>
      <c r="D12" s="2"/>
      <c r="E12" s="2"/>
      <c r="F12" s="2"/>
      <c r="G12" s="2"/>
    </row>
    <row r="13" spans="1:7" ht="15.75" thickBot="1" x14ac:dyDescent="0.3">
      <c r="A13" s="5" t="s">
        <v>2</v>
      </c>
      <c r="B13" s="2"/>
      <c r="C13" s="5" t="s">
        <v>3</v>
      </c>
      <c r="D13" s="6"/>
      <c r="E13" s="5" t="s">
        <v>4</v>
      </c>
      <c r="F13" s="6"/>
      <c r="G13" s="5" t="s">
        <v>5</v>
      </c>
    </row>
    <row r="14" spans="1:7" x14ac:dyDescent="0.25">
      <c r="A14" s="26">
        <v>42643</v>
      </c>
      <c r="B14" s="14" t="s">
        <v>6</v>
      </c>
      <c r="C14" s="7">
        <v>170000</v>
      </c>
      <c r="D14" s="14" t="s">
        <v>6</v>
      </c>
      <c r="E14" s="7">
        <f>11985*2</f>
        <v>23970</v>
      </c>
      <c r="F14" s="14" t="s">
        <v>6</v>
      </c>
      <c r="G14" s="8">
        <f t="shared" ref="G14:G20" si="0">+C14+E14</f>
        <v>193970</v>
      </c>
    </row>
    <row r="15" spans="1:7" ht="13.9" customHeight="1" x14ac:dyDescent="0.25">
      <c r="A15" s="26">
        <v>43008</v>
      </c>
      <c r="B15" s="14" t="s">
        <v>6</v>
      </c>
      <c r="C15" s="7">
        <v>170000</v>
      </c>
      <c r="D15" s="14" t="s">
        <v>6</v>
      </c>
      <c r="E15" s="7">
        <f>10837.5*2</f>
        <v>21675</v>
      </c>
      <c r="F15" s="14" t="s">
        <v>6</v>
      </c>
      <c r="G15" s="8">
        <f t="shared" si="0"/>
        <v>191675</v>
      </c>
    </row>
    <row r="16" spans="1:7" ht="13.9" customHeight="1" x14ac:dyDescent="0.25">
      <c r="A16" s="26">
        <v>43373</v>
      </c>
      <c r="B16" s="14" t="s">
        <v>6</v>
      </c>
      <c r="C16" s="7">
        <v>170000</v>
      </c>
      <c r="D16" s="14" t="s">
        <v>6</v>
      </c>
      <c r="E16" s="7">
        <f>9477.5*2</f>
        <v>18955</v>
      </c>
      <c r="F16" s="14" t="s">
        <v>6</v>
      </c>
      <c r="G16" s="8">
        <f t="shared" si="0"/>
        <v>188955</v>
      </c>
    </row>
    <row r="17" spans="1:7" ht="13.9" customHeight="1" x14ac:dyDescent="0.25">
      <c r="A17" s="26">
        <v>43738</v>
      </c>
      <c r="B17" s="14" t="s">
        <v>6</v>
      </c>
      <c r="C17" s="7">
        <v>170000</v>
      </c>
      <c r="D17" s="14" t="s">
        <v>6</v>
      </c>
      <c r="E17" s="7">
        <f>7862.5*2</f>
        <v>15725</v>
      </c>
      <c r="F17" s="14" t="s">
        <v>6</v>
      </c>
      <c r="G17" s="8">
        <f t="shared" si="0"/>
        <v>185725</v>
      </c>
    </row>
    <row r="18" spans="1:7" ht="13.9" customHeight="1" x14ac:dyDescent="0.25">
      <c r="A18" s="26">
        <v>44104</v>
      </c>
      <c r="B18" s="14" t="s">
        <v>6</v>
      </c>
      <c r="C18" s="7">
        <v>170000</v>
      </c>
      <c r="D18" s="14" t="s">
        <v>6</v>
      </c>
      <c r="E18" s="7">
        <f>6120*2</f>
        <v>12240</v>
      </c>
      <c r="F18" s="14" t="s">
        <v>6</v>
      </c>
      <c r="G18" s="8">
        <f t="shared" ref="G18:G19" si="1">+C18+E18</f>
        <v>182240</v>
      </c>
    </row>
    <row r="19" spans="1:7" ht="13.9" customHeight="1" x14ac:dyDescent="0.25">
      <c r="A19" s="26">
        <v>44469</v>
      </c>
      <c r="B19" s="14" t="s">
        <v>6</v>
      </c>
      <c r="C19" s="7">
        <v>170000</v>
      </c>
      <c r="D19" s="14" t="s">
        <v>6</v>
      </c>
      <c r="E19" s="7">
        <f>4207.5*2</f>
        <v>8415</v>
      </c>
      <c r="F19" s="14" t="s">
        <v>6</v>
      </c>
      <c r="G19" s="8">
        <f t="shared" si="1"/>
        <v>178415</v>
      </c>
    </row>
    <row r="20" spans="1:7" ht="13.9" customHeight="1" x14ac:dyDescent="0.25">
      <c r="A20" s="26">
        <v>44834</v>
      </c>
      <c r="B20" s="14" t="s">
        <v>6</v>
      </c>
      <c r="C20" s="7">
        <v>170000</v>
      </c>
      <c r="D20" s="14" t="s">
        <v>6</v>
      </c>
      <c r="E20" s="7">
        <f>2210*2</f>
        <v>4420</v>
      </c>
      <c r="F20" s="14" t="s">
        <v>6</v>
      </c>
      <c r="G20" s="8">
        <f t="shared" si="0"/>
        <v>174420</v>
      </c>
    </row>
    <row r="21" spans="1:7" x14ac:dyDescent="0.25">
      <c r="A21" s="9" t="s">
        <v>7</v>
      </c>
      <c r="B21" s="15" t="s">
        <v>6</v>
      </c>
      <c r="C21" s="10">
        <f>SUM(C14:C20)</f>
        <v>1190000</v>
      </c>
      <c r="D21" s="15" t="s">
        <v>6</v>
      </c>
      <c r="E21" s="10">
        <f>SUM(E14:E20)</f>
        <v>105400</v>
      </c>
      <c r="F21" s="15" t="s">
        <v>6</v>
      </c>
      <c r="G21" s="10">
        <f>SUM(G14:G20)</f>
        <v>1295400</v>
      </c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9"/>
      <c r="B23" s="1"/>
      <c r="C23" s="10"/>
      <c r="D23" s="1"/>
      <c r="E23" s="10"/>
      <c r="F23" s="1"/>
      <c r="G23" s="10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A27" s="2"/>
      <c r="B27" s="2"/>
      <c r="C27" s="2"/>
      <c r="D27" s="2"/>
      <c r="E27" s="2"/>
      <c r="F27" s="2"/>
      <c r="G27" s="2"/>
    </row>
    <row r="28" spans="1:7" x14ac:dyDescent="0.25">
      <c r="A28" s="2"/>
      <c r="B28" s="2"/>
      <c r="C28" s="2"/>
      <c r="D28" s="2"/>
      <c r="E28" s="2"/>
      <c r="F28" s="2"/>
      <c r="G28" s="2"/>
    </row>
    <row r="29" spans="1:7" x14ac:dyDescent="0.25">
      <c r="A29" s="2"/>
      <c r="B29" s="2"/>
      <c r="C29" s="2"/>
      <c r="D29" s="2"/>
      <c r="E29" s="2"/>
      <c r="F29" s="2"/>
      <c r="G29" s="2"/>
    </row>
    <row r="30" spans="1:7" x14ac:dyDescent="0.25">
      <c r="A30" s="2"/>
      <c r="B30" s="2"/>
      <c r="C30" s="2"/>
      <c r="D30" s="2"/>
      <c r="E30" s="2"/>
      <c r="F30" s="2"/>
      <c r="G30" s="2"/>
    </row>
    <row r="31" spans="1:7" x14ac:dyDescent="0.25">
      <c r="A31" s="2"/>
      <c r="B31" s="2"/>
      <c r="C31" s="2"/>
      <c r="D31" s="2"/>
      <c r="E31" s="2"/>
      <c r="F31" s="2"/>
      <c r="G31" s="2"/>
    </row>
    <row r="32" spans="1:7" x14ac:dyDescent="0.25">
      <c r="A32" s="2"/>
      <c r="B32" s="2"/>
      <c r="C32" s="2"/>
      <c r="D32" s="2"/>
      <c r="E32" s="2"/>
      <c r="F32" s="2"/>
      <c r="G32" s="2"/>
    </row>
    <row r="33" spans="1:7" x14ac:dyDescent="0.25">
      <c r="A33" s="2"/>
      <c r="B33" s="2"/>
      <c r="C33" s="2"/>
      <c r="D33" s="2"/>
      <c r="E33" s="2"/>
      <c r="F33" s="2"/>
      <c r="G33" s="2"/>
    </row>
  </sheetData>
  <mergeCells count="9">
    <mergeCell ref="C9:G9"/>
    <mergeCell ref="C10:G10"/>
    <mergeCell ref="C11:G11"/>
    <mergeCell ref="A1:G1"/>
    <mergeCell ref="C3:G3"/>
    <mergeCell ref="C4:G4"/>
    <mergeCell ref="C5:G5"/>
    <mergeCell ref="C7:G7"/>
    <mergeCell ref="C8:G8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showGridLines="0" topLeftCell="A4" workbookViewId="0">
      <selection activeCell="C9" sqref="C9:G9"/>
    </sheetView>
  </sheetViews>
  <sheetFormatPr defaultRowHeight="15" x14ac:dyDescent="0.25"/>
  <cols>
    <col min="1" max="1" width="20.42578125" style="11" customWidth="1"/>
    <col min="2" max="2" width="6.85546875" style="11" customWidth="1"/>
    <col min="3" max="3" width="10.28515625" style="11" bestFit="1" customWidth="1"/>
    <col min="4" max="4" width="2.85546875" style="11" customWidth="1"/>
    <col min="5" max="5" width="10.28515625" style="11" bestFit="1" customWidth="1"/>
    <col min="6" max="6" width="2.85546875" style="11" customWidth="1"/>
    <col min="7" max="7" width="10.28515625" style="11" bestFit="1" customWidth="1"/>
  </cols>
  <sheetData>
    <row r="1" spans="1:7" ht="16.5" x14ac:dyDescent="0.25">
      <c r="A1" s="45" t="s">
        <v>8</v>
      </c>
      <c r="B1" s="45"/>
      <c r="C1" s="45"/>
      <c r="D1" s="45"/>
      <c r="E1" s="45"/>
      <c r="F1" s="45"/>
      <c r="G1" s="45"/>
    </row>
    <row r="2" spans="1:7" ht="16.5" x14ac:dyDescent="0.25">
      <c r="A2" s="13"/>
      <c r="B2" s="25"/>
      <c r="C2" s="25"/>
      <c r="D2" s="25"/>
      <c r="E2" s="25"/>
      <c r="F2" s="25"/>
      <c r="G2" s="25"/>
    </row>
    <row r="3" spans="1:7" x14ac:dyDescent="0.25">
      <c r="A3" s="1" t="s">
        <v>9</v>
      </c>
      <c r="B3" s="2"/>
      <c r="C3" s="46" t="s">
        <v>16</v>
      </c>
      <c r="D3" s="46"/>
      <c r="E3" s="46"/>
      <c r="F3" s="46"/>
      <c r="G3" s="46"/>
    </row>
    <row r="4" spans="1:7" x14ac:dyDescent="0.25">
      <c r="A4" s="1" t="s">
        <v>0</v>
      </c>
      <c r="B4" s="2"/>
      <c r="C4" s="47" t="s">
        <v>17</v>
      </c>
      <c r="D4" s="47"/>
      <c r="E4" s="47"/>
      <c r="F4" s="47"/>
      <c r="G4" s="47"/>
    </row>
    <row r="5" spans="1:7" x14ac:dyDescent="0.25">
      <c r="A5" s="3" t="s">
        <v>1</v>
      </c>
      <c r="B5" s="4"/>
      <c r="C5" s="48">
        <f>+'2011 Refunding Bonds'!C5:G5</f>
        <v>42277</v>
      </c>
      <c r="D5" s="48"/>
      <c r="E5" s="48"/>
      <c r="F5" s="48"/>
      <c r="G5" s="48"/>
    </row>
    <row r="6" spans="1:7" x14ac:dyDescent="0.25">
      <c r="A6" s="2"/>
      <c r="B6" s="2"/>
      <c r="C6" s="2"/>
      <c r="D6" s="2"/>
      <c r="E6" s="2"/>
      <c r="F6" s="2"/>
      <c r="G6" s="2"/>
    </row>
    <row r="7" spans="1:7" x14ac:dyDescent="0.25">
      <c r="A7" s="18" t="s">
        <v>11</v>
      </c>
      <c r="B7" s="20"/>
      <c r="C7" s="49" t="s">
        <v>26</v>
      </c>
      <c r="D7" s="49"/>
      <c r="E7" s="49"/>
      <c r="F7" s="49"/>
      <c r="G7" s="49"/>
    </row>
    <row r="8" spans="1:7" x14ac:dyDescent="0.25">
      <c r="A8" s="18" t="s">
        <v>12</v>
      </c>
      <c r="B8" s="20"/>
      <c r="C8" s="50" t="s">
        <v>30</v>
      </c>
      <c r="D8" s="50"/>
      <c r="E8" s="50"/>
      <c r="F8" s="50"/>
      <c r="G8" s="50"/>
    </row>
    <row r="9" spans="1:7" x14ac:dyDescent="0.25">
      <c r="A9" s="18" t="s">
        <v>13</v>
      </c>
      <c r="B9" s="21"/>
      <c r="C9" s="42">
        <v>8386537</v>
      </c>
      <c r="D9" s="42"/>
      <c r="E9" s="42"/>
      <c r="F9" s="42"/>
      <c r="G9" s="42"/>
    </row>
    <row r="10" spans="1:7" x14ac:dyDescent="0.25">
      <c r="A10" s="18" t="s">
        <v>14</v>
      </c>
      <c r="B10" s="21"/>
      <c r="C10" s="43" t="s">
        <v>27</v>
      </c>
      <c r="D10" s="43"/>
      <c r="E10" s="43"/>
      <c r="F10" s="43"/>
      <c r="G10" s="43"/>
    </row>
    <row r="11" spans="1:7" x14ac:dyDescent="0.25">
      <c r="A11" s="19" t="s">
        <v>15</v>
      </c>
      <c r="B11" s="22"/>
      <c r="C11" s="44" t="s">
        <v>25</v>
      </c>
      <c r="D11" s="44"/>
      <c r="E11" s="44"/>
      <c r="F11" s="44"/>
      <c r="G11" s="44"/>
    </row>
    <row r="12" spans="1:7" x14ac:dyDescent="0.25">
      <c r="A12" s="2"/>
      <c r="B12" s="2"/>
      <c r="C12" s="2"/>
      <c r="D12" s="2"/>
      <c r="E12" s="2"/>
      <c r="F12" s="2"/>
      <c r="G12" s="2"/>
    </row>
    <row r="13" spans="1:7" ht="15.75" thickBot="1" x14ac:dyDescent="0.3">
      <c r="A13" s="5" t="s">
        <v>2</v>
      </c>
      <c r="B13" s="2"/>
      <c r="C13" s="5" t="s">
        <v>3</v>
      </c>
      <c r="D13" s="6"/>
      <c r="E13" s="5" t="s">
        <v>4</v>
      </c>
      <c r="F13" s="6"/>
      <c r="G13" s="5" t="s">
        <v>5</v>
      </c>
    </row>
    <row r="14" spans="1:7" x14ac:dyDescent="0.25">
      <c r="A14" s="26">
        <v>42643</v>
      </c>
      <c r="B14" s="14" t="s">
        <v>6</v>
      </c>
      <c r="C14" s="35">
        <v>701853</v>
      </c>
      <c r="D14" s="14" t="s">
        <v>6</v>
      </c>
      <c r="E14" s="37">
        <v>148378</v>
      </c>
      <c r="F14" s="14" t="s">
        <v>6</v>
      </c>
      <c r="G14" s="8">
        <f t="shared" ref="G14:G26" si="0">+C14+E14</f>
        <v>850231</v>
      </c>
    </row>
    <row r="15" spans="1:7" ht="13.9" customHeight="1" x14ac:dyDescent="0.25">
      <c r="A15" s="26">
        <v>43008</v>
      </c>
      <c r="B15" s="14" t="s">
        <v>6</v>
      </c>
      <c r="C15" s="35">
        <v>602881</v>
      </c>
      <c r="D15" s="14" t="s">
        <v>6</v>
      </c>
      <c r="E15" s="37">
        <v>122419</v>
      </c>
      <c r="F15" s="14" t="s">
        <v>6</v>
      </c>
      <c r="G15" s="8">
        <f t="shared" si="0"/>
        <v>725300</v>
      </c>
    </row>
    <row r="16" spans="1:7" ht="13.9" customHeight="1" x14ac:dyDescent="0.25">
      <c r="A16" s="26">
        <v>43373</v>
      </c>
      <c r="B16" s="14" t="s">
        <v>6</v>
      </c>
      <c r="C16" s="35">
        <v>524377</v>
      </c>
      <c r="D16" s="14" t="s">
        <v>6</v>
      </c>
      <c r="E16" s="37">
        <v>105473</v>
      </c>
      <c r="F16" s="14" t="s">
        <v>6</v>
      </c>
      <c r="G16" s="8">
        <f t="shared" si="0"/>
        <v>629850</v>
      </c>
    </row>
    <row r="17" spans="1:7" ht="13.9" customHeight="1" x14ac:dyDescent="0.25">
      <c r="A17" s="26">
        <v>43738</v>
      </c>
      <c r="B17" s="14" t="s">
        <v>6</v>
      </c>
      <c r="C17" s="35">
        <v>528662</v>
      </c>
      <c r="D17" s="14" t="s">
        <v>6</v>
      </c>
      <c r="E17" s="37">
        <v>103707</v>
      </c>
      <c r="F17" s="14" t="s">
        <v>6</v>
      </c>
      <c r="G17" s="8">
        <f t="shared" si="0"/>
        <v>632369</v>
      </c>
    </row>
    <row r="18" spans="1:7" ht="13.9" customHeight="1" x14ac:dyDescent="0.25">
      <c r="A18" s="27">
        <v>44104</v>
      </c>
      <c r="B18" s="14" t="s">
        <v>6</v>
      </c>
      <c r="C18" s="35">
        <v>334561</v>
      </c>
      <c r="D18" s="14" t="s">
        <v>6</v>
      </c>
      <c r="E18" s="37">
        <v>89097</v>
      </c>
      <c r="F18" s="14" t="s">
        <v>6</v>
      </c>
      <c r="G18" s="8">
        <f t="shared" si="0"/>
        <v>423658</v>
      </c>
    </row>
    <row r="19" spans="1:7" ht="13.9" customHeight="1" x14ac:dyDescent="0.25">
      <c r="A19" s="27">
        <v>44469</v>
      </c>
      <c r="B19" s="14" t="s">
        <v>6</v>
      </c>
      <c r="C19" s="35">
        <v>318817</v>
      </c>
      <c r="D19" s="14" t="s">
        <v>6</v>
      </c>
      <c r="E19" s="37">
        <v>66921</v>
      </c>
      <c r="F19" s="14" t="s">
        <v>6</v>
      </c>
      <c r="G19" s="8">
        <f t="shared" si="0"/>
        <v>385738</v>
      </c>
    </row>
    <row r="20" spans="1:7" ht="13.9" customHeight="1" x14ac:dyDescent="0.25">
      <c r="A20" s="26">
        <v>44834</v>
      </c>
      <c r="B20" s="14" t="s">
        <v>6</v>
      </c>
      <c r="C20" s="35">
        <v>280747</v>
      </c>
      <c r="D20" s="14" t="s">
        <v>6</v>
      </c>
      <c r="E20" s="37">
        <v>57738</v>
      </c>
      <c r="F20" s="14" t="s">
        <v>6</v>
      </c>
      <c r="G20" s="8">
        <f t="shared" si="0"/>
        <v>338485</v>
      </c>
    </row>
    <row r="21" spans="1:7" ht="13.9" customHeight="1" x14ac:dyDescent="0.25">
      <c r="A21" s="29">
        <v>45199</v>
      </c>
      <c r="B21" s="14" t="s">
        <v>6</v>
      </c>
      <c r="C21" s="35">
        <v>258536</v>
      </c>
      <c r="D21" s="14" t="s">
        <v>6</v>
      </c>
      <c r="E21" s="37">
        <v>49768</v>
      </c>
      <c r="F21" s="14" t="s">
        <v>6</v>
      </c>
      <c r="G21" s="8">
        <f t="shared" si="0"/>
        <v>308304</v>
      </c>
    </row>
    <row r="22" spans="1:7" ht="13.9" customHeight="1" x14ac:dyDescent="0.25">
      <c r="A22" s="29">
        <v>45565</v>
      </c>
      <c r="B22" s="14" t="s">
        <v>6</v>
      </c>
      <c r="C22" s="35">
        <v>231959</v>
      </c>
      <c r="D22" s="14" t="s">
        <v>6</v>
      </c>
      <c r="E22" s="37">
        <v>42661</v>
      </c>
      <c r="F22" s="14" t="s">
        <v>6</v>
      </c>
      <c r="G22" s="8">
        <f t="shared" si="0"/>
        <v>274620</v>
      </c>
    </row>
    <row r="23" spans="1:7" ht="13.9" customHeight="1" x14ac:dyDescent="0.25">
      <c r="A23" s="29">
        <v>45930</v>
      </c>
      <c r="B23" s="14" t="s">
        <v>6</v>
      </c>
      <c r="C23" s="35">
        <v>189369</v>
      </c>
      <c r="D23" s="14" t="s">
        <v>6</v>
      </c>
      <c r="E23" s="37">
        <v>36168</v>
      </c>
      <c r="F23" s="14" t="s">
        <v>6</v>
      </c>
      <c r="G23" s="8">
        <f t="shared" si="0"/>
        <v>225537</v>
      </c>
    </row>
    <row r="24" spans="1:7" ht="13.9" customHeight="1" x14ac:dyDescent="0.25">
      <c r="A24" s="29">
        <v>46295</v>
      </c>
      <c r="B24" s="14" t="s">
        <v>6</v>
      </c>
      <c r="C24" s="35">
        <v>134561</v>
      </c>
      <c r="D24" s="14" t="s">
        <v>6</v>
      </c>
      <c r="E24" s="37">
        <v>30738</v>
      </c>
      <c r="F24" s="14" t="s">
        <v>6</v>
      </c>
      <c r="G24" s="8">
        <f t="shared" si="0"/>
        <v>165299</v>
      </c>
    </row>
    <row r="25" spans="1:7" ht="13.9" customHeight="1" x14ac:dyDescent="0.25">
      <c r="A25" s="29">
        <v>46660</v>
      </c>
      <c r="B25" s="14" t="s">
        <v>6</v>
      </c>
      <c r="C25" s="35">
        <v>136897</v>
      </c>
      <c r="D25" s="14" t="s">
        <v>6</v>
      </c>
      <c r="E25" s="37">
        <v>26521</v>
      </c>
      <c r="F25" s="14" t="s">
        <v>6</v>
      </c>
      <c r="G25" s="8">
        <f t="shared" si="0"/>
        <v>163418</v>
      </c>
    </row>
    <row r="26" spans="1:7" ht="13.9" customHeight="1" x14ac:dyDescent="0.25">
      <c r="A26" s="29">
        <v>47026</v>
      </c>
      <c r="B26" s="14" t="s">
        <v>6</v>
      </c>
      <c r="C26" s="35">
        <v>139303</v>
      </c>
      <c r="D26" s="14" t="s">
        <v>6</v>
      </c>
      <c r="E26" s="37">
        <v>22234</v>
      </c>
      <c r="F26" s="14" t="s">
        <v>6</v>
      </c>
      <c r="G26" s="8">
        <f t="shared" si="0"/>
        <v>161537</v>
      </c>
    </row>
    <row r="27" spans="1:7" ht="13.9" customHeight="1" x14ac:dyDescent="0.25">
      <c r="A27" s="33">
        <v>47391</v>
      </c>
      <c r="B27" s="14" t="s">
        <v>6</v>
      </c>
      <c r="C27" s="35">
        <v>124935</v>
      </c>
      <c r="D27" s="14" t="s">
        <v>6</v>
      </c>
      <c r="E27" s="37">
        <v>17858</v>
      </c>
      <c r="F27" s="14" t="s">
        <v>6</v>
      </c>
      <c r="G27" s="8">
        <f t="shared" ref="G27:G33" si="1">+C27+E27</f>
        <v>142793</v>
      </c>
    </row>
    <row r="28" spans="1:7" ht="13.9" customHeight="1" x14ac:dyDescent="0.25">
      <c r="A28" s="34">
        <v>47756</v>
      </c>
      <c r="B28" s="14" t="s">
        <v>6</v>
      </c>
      <c r="C28" s="35">
        <v>74481</v>
      </c>
      <c r="D28" s="14" t="s">
        <v>6</v>
      </c>
      <c r="E28" s="37">
        <v>13860</v>
      </c>
      <c r="F28" s="14" t="s">
        <v>6</v>
      </c>
      <c r="G28" s="8">
        <f t="shared" si="1"/>
        <v>88341</v>
      </c>
    </row>
    <row r="29" spans="1:7" ht="13.9" customHeight="1" x14ac:dyDescent="0.25">
      <c r="A29" s="34">
        <v>48121</v>
      </c>
      <c r="B29" s="14" t="s">
        <v>6</v>
      </c>
      <c r="C29" s="35">
        <v>69048</v>
      </c>
      <c r="D29" s="14" t="s">
        <v>6</v>
      </c>
      <c r="E29" s="37">
        <v>11292</v>
      </c>
      <c r="F29" s="14" t="s">
        <v>6</v>
      </c>
      <c r="G29" s="8">
        <f t="shared" si="1"/>
        <v>80340</v>
      </c>
    </row>
    <row r="30" spans="1:7" ht="13.9" customHeight="1" x14ac:dyDescent="0.25">
      <c r="A30" s="34">
        <v>48487</v>
      </c>
      <c r="B30" s="14" t="s">
        <v>6</v>
      </c>
      <c r="C30" s="35">
        <v>70226</v>
      </c>
      <c r="D30" s="14" t="s">
        <v>6</v>
      </c>
      <c r="E30" s="38">
        <v>8914</v>
      </c>
      <c r="F30" s="14" t="s">
        <v>6</v>
      </c>
      <c r="G30" s="8">
        <f t="shared" si="1"/>
        <v>79140</v>
      </c>
    </row>
    <row r="31" spans="1:7" ht="13.9" customHeight="1" x14ac:dyDescent="0.25">
      <c r="A31" s="34">
        <v>48852</v>
      </c>
      <c r="B31" s="14" t="s">
        <v>6</v>
      </c>
      <c r="C31" s="35">
        <v>71454</v>
      </c>
      <c r="D31" s="14" t="s">
        <v>6</v>
      </c>
      <c r="E31" s="39">
        <v>6487</v>
      </c>
      <c r="F31" s="14" t="s">
        <v>6</v>
      </c>
      <c r="G31" s="8">
        <f t="shared" si="1"/>
        <v>77941</v>
      </c>
    </row>
    <row r="32" spans="1:7" ht="13.9" customHeight="1" x14ac:dyDescent="0.25">
      <c r="A32" s="34">
        <v>49217</v>
      </c>
      <c r="B32" s="14" t="s">
        <v>6</v>
      </c>
      <c r="C32" s="35">
        <v>72724</v>
      </c>
      <c r="D32" s="14" t="s">
        <v>6</v>
      </c>
      <c r="E32" s="39">
        <v>4018</v>
      </c>
      <c r="F32" s="14" t="s">
        <v>6</v>
      </c>
      <c r="G32" s="8">
        <f t="shared" si="1"/>
        <v>76742</v>
      </c>
    </row>
    <row r="33" spans="1:7" ht="13.9" customHeight="1" x14ac:dyDescent="0.25">
      <c r="A33" s="34">
        <v>49582</v>
      </c>
      <c r="B33" s="14" t="s">
        <v>6</v>
      </c>
      <c r="C33" s="35">
        <v>45234</v>
      </c>
      <c r="D33" s="14" t="s">
        <v>6</v>
      </c>
      <c r="E33" s="36">
        <v>1502</v>
      </c>
      <c r="F33" s="14" t="s">
        <v>6</v>
      </c>
      <c r="G33" s="8">
        <f t="shared" si="1"/>
        <v>46736</v>
      </c>
    </row>
    <row r="34" spans="1:7" x14ac:dyDescent="0.25">
      <c r="A34" s="9" t="s">
        <v>7</v>
      </c>
      <c r="B34" s="15" t="s">
        <v>6</v>
      </c>
      <c r="C34" s="10">
        <f>SUM(C14:C33)</f>
        <v>4910625</v>
      </c>
      <c r="D34" s="14" t="s">
        <v>6</v>
      </c>
      <c r="E34" s="10">
        <f t="shared" ref="E34:G34" si="2">SUM(E14:E33)</f>
        <v>965754</v>
      </c>
      <c r="F34" s="14" t="s">
        <v>6</v>
      </c>
      <c r="G34" s="10">
        <f t="shared" si="2"/>
        <v>5876379</v>
      </c>
    </row>
    <row r="35" spans="1:7" x14ac:dyDescent="0.25">
      <c r="A35" s="2"/>
      <c r="B35" s="2"/>
      <c r="C35" s="2"/>
      <c r="D35" s="2"/>
      <c r="E35" s="2"/>
      <c r="F35" s="2"/>
      <c r="G35" s="2"/>
    </row>
    <row r="36" spans="1:7" x14ac:dyDescent="0.25">
      <c r="A36" s="9"/>
      <c r="B36" s="1"/>
      <c r="C36" s="30"/>
      <c r="D36" s="31"/>
      <c r="E36" s="30"/>
      <c r="F36" s="1"/>
      <c r="G36" s="10"/>
    </row>
    <row r="37" spans="1:7" x14ac:dyDescent="0.25">
      <c r="A37" s="2"/>
      <c r="B37" s="2"/>
      <c r="C37" s="2"/>
      <c r="D37" s="2"/>
      <c r="E37" s="2"/>
      <c r="F37" s="2"/>
      <c r="G37" s="2"/>
    </row>
    <row r="38" spans="1:7" x14ac:dyDescent="0.25">
      <c r="A38" s="2"/>
      <c r="B38" s="2"/>
      <c r="C38" s="2"/>
      <c r="D38" s="2"/>
      <c r="E38" s="2"/>
      <c r="F38" s="2"/>
      <c r="G38" s="2"/>
    </row>
    <row r="39" spans="1:7" x14ac:dyDescent="0.25">
      <c r="A39" s="2"/>
      <c r="B39" s="2"/>
      <c r="C39" s="2"/>
      <c r="D39" s="2"/>
      <c r="E39" s="2"/>
      <c r="F39" s="2"/>
      <c r="G39" s="2"/>
    </row>
    <row r="40" spans="1:7" x14ac:dyDescent="0.25">
      <c r="A40" s="2"/>
      <c r="B40" s="2"/>
      <c r="C40" s="2"/>
      <c r="D40" s="2"/>
      <c r="E40" s="2"/>
      <c r="F40" s="2"/>
      <c r="G40" s="2"/>
    </row>
    <row r="41" spans="1:7" x14ac:dyDescent="0.25">
      <c r="A41" s="2"/>
      <c r="B41" s="2"/>
      <c r="C41" s="2"/>
      <c r="D41" s="2"/>
      <c r="E41" s="2"/>
      <c r="F41" s="2"/>
      <c r="G41" s="2"/>
    </row>
    <row r="42" spans="1:7" x14ac:dyDescent="0.25">
      <c r="A42" s="2"/>
      <c r="B42" s="2"/>
      <c r="C42" s="2"/>
      <c r="D42" s="2"/>
      <c r="E42" s="2"/>
      <c r="F42" s="2"/>
      <c r="G42" s="2"/>
    </row>
    <row r="43" spans="1:7" x14ac:dyDescent="0.25">
      <c r="A43" s="2"/>
      <c r="B43" s="2"/>
      <c r="C43" s="2"/>
      <c r="D43" s="2"/>
      <c r="E43" s="2"/>
      <c r="F43" s="2"/>
      <c r="G43" s="2"/>
    </row>
    <row r="44" spans="1:7" x14ac:dyDescent="0.25">
      <c r="A44" s="2"/>
      <c r="B44" s="2"/>
      <c r="C44" s="2"/>
      <c r="D44" s="2"/>
      <c r="E44" s="2"/>
      <c r="F44" s="2"/>
      <c r="G44" s="2"/>
    </row>
    <row r="45" spans="1:7" x14ac:dyDescent="0.25">
      <c r="A45" s="2"/>
      <c r="B45" s="2"/>
      <c r="C45" s="2"/>
      <c r="D45" s="2"/>
      <c r="E45" s="2"/>
      <c r="F45" s="2"/>
      <c r="G45" s="2"/>
    </row>
    <row r="46" spans="1:7" x14ac:dyDescent="0.25">
      <c r="A46" s="2"/>
      <c r="B46" s="2"/>
      <c r="C46" s="2"/>
      <c r="D46" s="2"/>
      <c r="E46" s="2"/>
      <c r="F46" s="2"/>
      <c r="G46" s="2"/>
    </row>
  </sheetData>
  <mergeCells count="9">
    <mergeCell ref="C9:G9"/>
    <mergeCell ref="C10:G10"/>
    <mergeCell ref="C11:G11"/>
    <mergeCell ref="A1:G1"/>
    <mergeCell ref="C3:G3"/>
    <mergeCell ref="C4:G4"/>
    <mergeCell ref="C5:G5"/>
    <mergeCell ref="C7:G7"/>
    <mergeCell ref="C8:G8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showGridLines="0" topLeftCell="A4" workbookViewId="0">
      <selection activeCell="A4" sqref="A4"/>
    </sheetView>
  </sheetViews>
  <sheetFormatPr defaultRowHeight="15" x14ac:dyDescent="0.25"/>
  <cols>
    <col min="1" max="1" width="20.42578125" style="11" customWidth="1"/>
    <col min="2" max="2" width="6.85546875" style="11" customWidth="1"/>
    <col min="3" max="3" width="10.28515625" style="11" bestFit="1" customWidth="1"/>
    <col min="4" max="4" width="2.85546875" style="11" customWidth="1"/>
    <col min="5" max="5" width="10.28515625" style="11" bestFit="1" customWidth="1"/>
    <col min="6" max="6" width="2.85546875" style="11" customWidth="1"/>
    <col min="7" max="7" width="10.28515625" style="11" bestFit="1" customWidth="1"/>
  </cols>
  <sheetData>
    <row r="1" spans="1:7" ht="16.5" x14ac:dyDescent="0.25">
      <c r="A1" s="45" t="s">
        <v>8</v>
      </c>
      <c r="B1" s="45"/>
      <c r="C1" s="45"/>
      <c r="D1" s="45"/>
      <c r="E1" s="45"/>
      <c r="F1" s="45"/>
      <c r="G1" s="45"/>
    </row>
    <row r="2" spans="1:7" ht="16.5" x14ac:dyDescent="0.25">
      <c r="A2" s="13"/>
      <c r="B2" s="28"/>
      <c r="C2" s="28"/>
      <c r="D2" s="28"/>
      <c r="E2" s="28"/>
      <c r="F2" s="28"/>
      <c r="G2" s="28"/>
    </row>
    <row r="3" spans="1:7" x14ac:dyDescent="0.25">
      <c r="A3" s="1" t="s">
        <v>9</v>
      </c>
      <c r="B3" s="2"/>
      <c r="C3" s="46" t="s">
        <v>16</v>
      </c>
      <c r="D3" s="46"/>
      <c r="E3" s="46"/>
      <c r="F3" s="46"/>
      <c r="G3" s="46"/>
    </row>
    <row r="4" spans="1:7" x14ac:dyDescent="0.25">
      <c r="A4" s="1" t="s">
        <v>0</v>
      </c>
      <c r="B4" s="2"/>
      <c r="C4" s="47" t="s">
        <v>17</v>
      </c>
      <c r="D4" s="47"/>
      <c r="E4" s="47"/>
      <c r="F4" s="47"/>
      <c r="G4" s="47"/>
    </row>
    <row r="5" spans="1:7" x14ac:dyDescent="0.25">
      <c r="A5" s="3" t="s">
        <v>1</v>
      </c>
      <c r="B5" s="4"/>
      <c r="C5" s="48">
        <f>+'2011 Refunding Bonds'!C5:G5</f>
        <v>42277</v>
      </c>
      <c r="D5" s="48"/>
      <c r="E5" s="48"/>
      <c r="F5" s="48"/>
      <c r="G5" s="48"/>
    </row>
    <row r="6" spans="1:7" x14ac:dyDescent="0.25">
      <c r="A6" s="2"/>
      <c r="B6" s="2"/>
      <c r="C6" s="2"/>
      <c r="D6" s="2"/>
      <c r="E6" s="2"/>
      <c r="F6" s="2"/>
      <c r="G6" s="2"/>
    </row>
    <row r="7" spans="1:7" x14ac:dyDescent="0.25">
      <c r="A7" s="18" t="s">
        <v>11</v>
      </c>
      <c r="B7" s="20"/>
      <c r="C7" s="49" t="s">
        <v>28</v>
      </c>
      <c r="D7" s="49"/>
      <c r="E7" s="49"/>
      <c r="F7" s="49"/>
      <c r="G7" s="49"/>
    </row>
    <row r="8" spans="1:7" x14ac:dyDescent="0.25">
      <c r="A8" s="18" t="s">
        <v>12</v>
      </c>
      <c r="B8" s="20"/>
      <c r="C8" s="50">
        <v>41912</v>
      </c>
      <c r="D8" s="50"/>
      <c r="E8" s="50"/>
      <c r="F8" s="50"/>
      <c r="G8" s="50"/>
    </row>
    <row r="9" spans="1:7" x14ac:dyDescent="0.25">
      <c r="A9" s="18" t="s">
        <v>13</v>
      </c>
      <c r="B9" s="21"/>
      <c r="C9" s="42">
        <f>94000+4606000</f>
        <v>4700000</v>
      </c>
      <c r="D9" s="42"/>
      <c r="E9" s="42"/>
      <c r="F9" s="42"/>
      <c r="G9" s="42"/>
    </row>
    <row r="10" spans="1:7" x14ac:dyDescent="0.25">
      <c r="A10" s="18" t="s">
        <v>14</v>
      </c>
      <c r="B10" s="21"/>
      <c r="C10" s="43" t="s">
        <v>21</v>
      </c>
      <c r="D10" s="43"/>
      <c r="E10" s="43"/>
      <c r="F10" s="43"/>
      <c r="G10" s="43"/>
    </row>
    <row r="11" spans="1:7" x14ac:dyDescent="0.25">
      <c r="A11" s="19" t="s">
        <v>15</v>
      </c>
      <c r="B11" s="22"/>
      <c r="C11" s="44" t="s">
        <v>25</v>
      </c>
      <c r="D11" s="44"/>
      <c r="E11" s="44"/>
      <c r="F11" s="44"/>
      <c r="G11" s="44"/>
    </row>
    <row r="12" spans="1:7" x14ac:dyDescent="0.25">
      <c r="A12" s="2"/>
      <c r="B12" s="2"/>
      <c r="C12" s="2"/>
      <c r="D12" s="2"/>
      <c r="E12" s="2"/>
      <c r="F12" s="2"/>
      <c r="G12" s="2"/>
    </row>
    <row r="13" spans="1:7" ht="15.75" thickBot="1" x14ac:dyDescent="0.3">
      <c r="A13" s="5" t="s">
        <v>2</v>
      </c>
      <c r="B13" s="2"/>
      <c r="C13" s="5" t="s">
        <v>3</v>
      </c>
      <c r="D13" s="6"/>
      <c r="E13" s="5" t="s">
        <v>4</v>
      </c>
      <c r="F13" s="6"/>
      <c r="G13" s="5" t="s">
        <v>5</v>
      </c>
    </row>
    <row r="14" spans="1:7" x14ac:dyDescent="0.25">
      <c r="A14" s="32">
        <v>42643</v>
      </c>
      <c r="B14" s="14" t="s">
        <v>6</v>
      </c>
      <c r="C14" s="7">
        <v>235000</v>
      </c>
      <c r="D14" s="14" t="s">
        <v>6</v>
      </c>
      <c r="E14" s="7">
        <v>133716</v>
      </c>
      <c r="F14" s="14" t="s">
        <v>6</v>
      </c>
      <c r="G14" s="8">
        <f t="shared" ref="G14:G31" si="0">+C14+E14</f>
        <v>368716</v>
      </c>
    </row>
    <row r="15" spans="1:7" x14ac:dyDescent="0.25">
      <c r="A15" s="32">
        <v>43008</v>
      </c>
      <c r="B15" s="14" t="s">
        <v>6</v>
      </c>
      <c r="C15" s="7">
        <v>235000</v>
      </c>
      <c r="D15" s="14" t="s">
        <v>6</v>
      </c>
      <c r="E15" s="7">
        <v>128076</v>
      </c>
      <c r="F15" s="14" t="s">
        <v>6</v>
      </c>
      <c r="G15" s="8">
        <f t="shared" si="0"/>
        <v>363076</v>
      </c>
    </row>
    <row r="16" spans="1:7" x14ac:dyDescent="0.25">
      <c r="A16" s="32">
        <v>43373</v>
      </c>
      <c r="B16" s="14" t="s">
        <v>6</v>
      </c>
      <c r="C16" s="7">
        <v>235000</v>
      </c>
      <c r="D16" s="14" t="s">
        <v>6</v>
      </c>
      <c r="E16" s="7">
        <v>122318</v>
      </c>
      <c r="F16" s="14" t="s">
        <v>6</v>
      </c>
      <c r="G16" s="8">
        <f t="shared" si="0"/>
        <v>357318</v>
      </c>
    </row>
    <row r="17" spans="1:7" x14ac:dyDescent="0.25">
      <c r="A17" s="32">
        <v>43738</v>
      </c>
      <c r="B17" s="14" t="s">
        <v>6</v>
      </c>
      <c r="C17" s="7">
        <v>235000</v>
      </c>
      <c r="D17" s="14" t="s">
        <v>6</v>
      </c>
      <c r="E17" s="7">
        <v>116442</v>
      </c>
      <c r="F17" s="14" t="s">
        <v>6</v>
      </c>
      <c r="G17" s="8">
        <f t="shared" si="0"/>
        <v>351442</v>
      </c>
    </row>
    <row r="18" spans="1:7" x14ac:dyDescent="0.25">
      <c r="A18" s="32">
        <v>44104</v>
      </c>
      <c r="B18" s="14" t="s">
        <v>6</v>
      </c>
      <c r="C18" s="7">
        <v>235000</v>
      </c>
      <c r="D18" s="14" t="s">
        <v>6</v>
      </c>
      <c r="E18" s="7">
        <v>110332</v>
      </c>
      <c r="F18" s="14" t="s">
        <v>6</v>
      </c>
      <c r="G18" s="8">
        <f t="shared" si="0"/>
        <v>345332</v>
      </c>
    </row>
    <row r="19" spans="1:7" x14ac:dyDescent="0.25">
      <c r="A19" s="32">
        <v>44469</v>
      </c>
      <c r="B19" s="14" t="s">
        <v>6</v>
      </c>
      <c r="C19" s="7">
        <v>235000</v>
      </c>
      <c r="D19" s="14" t="s">
        <v>6</v>
      </c>
      <c r="E19" s="7">
        <v>104106</v>
      </c>
      <c r="F19" s="14" t="s">
        <v>6</v>
      </c>
      <c r="G19" s="8">
        <f t="shared" si="0"/>
        <v>339106</v>
      </c>
    </row>
    <row r="20" spans="1:7" x14ac:dyDescent="0.25">
      <c r="A20" s="32">
        <v>44834</v>
      </c>
      <c r="B20" s="14" t="s">
        <v>6</v>
      </c>
      <c r="C20" s="7">
        <v>235000</v>
      </c>
      <c r="D20" s="14" t="s">
        <v>6</v>
      </c>
      <c r="E20" s="7">
        <v>97760</v>
      </c>
      <c r="F20" s="14" t="s">
        <v>6</v>
      </c>
      <c r="G20" s="8">
        <f t="shared" si="0"/>
        <v>332760</v>
      </c>
    </row>
    <row r="21" spans="1:7" x14ac:dyDescent="0.25">
      <c r="A21" s="32">
        <v>45199</v>
      </c>
      <c r="B21" s="14" t="s">
        <v>6</v>
      </c>
      <c r="C21" s="7">
        <v>235000</v>
      </c>
      <c r="D21" s="14" t="s">
        <v>6</v>
      </c>
      <c r="E21" s="7">
        <v>91298</v>
      </c>
      <c r="F21" s="14" t="s">
        <v>6</v>
      </c>
      <c r="G21" s="8">
        <f t="shared" si="0"/>
        <v>326298</v>
      </c>
    </row>
    <row r="22" spans="1:7" x14ac:dyDescent="0.25">
      <c r="A22" s="32">
        <v>45565</v>
      </c>
      <c r="B22" s="14" t="s">
        <v>6</v>
      </c>
      <c r="C22" s="7">
        <v>235000</v>
      </c>
      <c r="D22" s="14" t="s">
        <v>6</v>
      </c>
      <c r="E22" s="7">
        <v>84600</v>
      </c>
      <c r="F22" s="14" t="s">
        <v>6</v>
      </c>
      <c r="G22" s="8">
        <f t="shared" si="0"/>
        <v>319600</v>
      </c>
    </row>
    <row r="23" spans="1:7" x14ac:dyDescent="0.25">
      <c r="A23" s="32">
        <v>45930</v>
      </c>
      <c r="B23" s="14" t="s">
        <v>6</v>
      </c>
      <c r="C23" s="7">
        <v>235000</v>
      </c>
      <c r="D23" s="14" t="s">
        <v>6</v>
      </c>
      <c r="E23" s="7">
        <v>77786</v>
      </c>
      <c r="F23" s="14" t="s">
        <v>6</v>
      </c>
      <c r="G23" s="8">
        <f t="shared" si="0"/>
        <v>312786</v>
      </c>
    </row>
    <row r="24" spans="1:7" x14ac:dyDescent="0.25">
      <c r="A24" s="32">
        <v>46295</v>
      </c>
      <c r="B24" s="14" t="s">
        <v>6</v>
      </c>
      <c r="C24" s="7">
        <v>235000</v>
      </c>
      <c r="D24" s="14" t="s">
        <v>6</v>
      </c>
      <c r="E24" s="7">
        <v>70736</v>
      </c>
      <c r="F24" s="14" t="s">
        <v>6</v>
      </c>
      <c r="G24" s="8">
        <f t="shared" si="0"/>
        <v>305736</v>
      </c>
    </row>
    <row r="25" spans="1:7" x14ac:dyDescent="0.25">
      <c r="A25" s="32">
        <v>46660</v>
      </c>
      <c r="B25" s="14" t="s">
        <v>6</v>
      </c>
      <c r="C25" s="7">
        <v>235000</v>
      </c>
      <c r="D25" s="14" t="s">
        <v>6</v>
      </c>
      <c r="E25" s="7">
        <v>63450</v>
      </c>
      <c r="F25" s="14" t="s">
        <v>6</v>
      </c>
      <c r="G25" s="8">
        <f t="shared" si="0"/>
        <v>298450</v>
      </c>
    </row>
    <row r="26" spans="1:7" x14ac:dyDescent="0.25">
      <c r="A26" s="32">
        <v>47026</v>
      </c>
      <c r="B26" s="14" t="s">
        <v>6</v>
      </c>
      <c r="C26" s="7">
        <v>235000</v>
      </c>
      <c r="D26" s="14" t="s">
        <v>6</v>
      </c>
      <c r="E26" s="7">
        <v>55812</v>
      </c>
      <c r="F26" s="14" t="s">
        <v>6</v>
      </c>
      <c r="G26" s="8">
        <f t="shared" si="0"/>
        <v>290812</v>
      </c>
    </row>
    <row r="27" spans="1:7" x14ac:dyDescent="0.25">
      <c r="A27" s="32">
        <v>47391</v>
      </c>
      <c r="B27" s="14" t="s">
        <v>6</v>
      </c>
      <c r="C27" s="7">
        <v>235000</v>
      </c>
      <c r="D27" s="14" t="s">
        <v>6</v>
      </c>
      <c r="E27" s="7">
        <v>47588</v>
      </c>
      <c r="F27" s="14" t="s">
        <v>6</v>
      </c>
      <c r="G27" s="8">
        <f t="shared" si="0"/>
        <v>282588</v>
      </c>
    </row>
    <row r="28" spans="1:7" x14ac:dyDescent="0.25">
      <c r="A28" s="32">
        <v>47756</v>
      </c>
      <c r="B28" s="14" t="s">
        <v>6</v>
      </c>
      <c r="C28" s="7">
        <v>235000</v>
      </c>
      <c r="D28" s="14" t="s">
        <v>6</v>
      </c>
      <c r="E28" s="7">
        <v>38776</v>
      </c>
      <c r="F28" s="14" t="s">
        <v>6</v>
      </c>
      <c r="G28" s="8">
        <f t="shared" si="0"/>
        <v>273776</v>
      </c>
    </row>
    <row r="29" spans="1:7" x14ac:dyDescent="0.25">
      <c r="A29" s="32">
        <v>48121</v>
      </c>
      <c r="B29" s="14" t="s">
        <v>6</v>
      </c>
      <c r="C29" s="7">
        <v>235000</v>
      </c>
      <c r="D29" s="14" t="s">
        <v>6</v>
      </c>
      <c r="E29" s="7">
        <v>29376</v>
      </c>
      <c r="F29" s="14" t="s">
        <v>6</v>
      </c>
      <c r="G29" s="8">
        <f t="shared" si="0"/>
        <v>264376</v>
      </c>
    </row>
    <row r="30" spans="1:7" x14ac:dyDescent="0.25">
      <c r="A30" s="32">
        <v>48487</v>
      </c>
      <c r="B30" s="14" t="s">
        <v>6</v>
      </c>
      <c r="C30" s="7">
        <v>235000</v>
      </c>
      <c r="D30" s="14" t="s">
        <v>6</v>
      </c>
      <c r="E30" s="7">
        <v>19740</v>
      </c>
      <c r="F30" s="14" t="s">
        <v>6</v>
      </c>
      <c r="G30" s="8">
        <f t="shared" si="0"/>
        <v>254740</v>
      </c>
    </row>
    <row r="31" spans="1:7" x14ac:dyDescent="0.25">
      <c r="A31" s="32">
        <v>48852</v>
      </c>
      <c r="B31" s="14" t="s">
        <v>6</v>
      </c>
      <c r="C31" s="7">
        <v>235000</v>
      </c>
      <c r="D31" s="14" t="s">
        <v>6</v>
      </c>
      <c r="E31" s="7">
        <v>9988</v>
      </c>
      <c r="F31" s="14" t="s">
        <v>6</v>
      </c>
      <c r="G31" s="8">
        <f t="shared" si="0"/>
        <v>244988</v>
      </c>
    </row>
    <row r="32" spans="1:7" x14ac:dyDescent="0.25">
      <c r="A32" s="9" t="s">
        <v>7</v>
      </c>
      <c r="B32" s="15" t="s">
        <v>6</v>
      </c>
      <c r="C32" s="10">
        <f>SUM(C14:C31)</f>
        <v>4230000</v>
      </c>
      <c r="D32" s="15" t="s">
        <v>6</v>
      </c>
      <c r="E32" s="10">
        <f>SUM(E14:E31)</f>
        <v>1401900</v>
      </c>
      <c r="F32" s="15" t="s">
        <v>6</v>
      </c>
      <c r="G32" s="10">
        <f>SUM(G14:G31)</f>
        <v>5631900</v>
      </c>
    </row>
    <row r="33" spans="1:7" x14ac:dyDescent="0.25">
      <c r="A33" s="2"/>
      <c r="B33" s="2"/>
      <c r="C33" s="2"/>
      <c r="D33" s="2"/>
      <c r="E33" s="2"/>
      <c r="F33" s="2"/>
      <c r="G33" s="2"/>
    </row>
    <row r="34" spans="1:7" x14ac:dyDescent="0.25">
      <c r="A34" s="9"/>
      <c r="B34" s="1"/>
      <c r="C34" s="10"/>
      <c r="D34" s="1"/>
      <c r="E34" s="10"/>
      <c r="F34" s="1"/>
      <c r="G34" s="10"/>
    </row>
    <row r="35" spans="1:7" x14ac:dyDescent="0.25">
      <c r="A35" s="2"/>
      <c r="B35" s="2"/>
      <c r="C35" s="2"/>
      <c r="D35" s="2"/>
      <c r="E35" s="2"/>
      <c r="F35" s="2"/>
      <c r="G35" s="2"/>
    </row>
    <row r="36" spans="1:7" x14ac:dyDescent="0.25">
      <c r="A36" s="2"/>
      <c r="B36" s="2"/>
      <c r="C36" s="2"/>
      <c r="D36" s="2"/>
      <c r="E36" s="2"/>
      <c r="F36" s="2"/>
      <c r="G36" s="2"/>
    </row>
    <row r="37" spans="1:7" x14ac:dyDescent="0.25">
      <c r="A37" s="2"/>
      <c r="B37" s="2"/>
      <c r="C37" s="2"/>
      <c r="D37" s="2"/>
      <c r="E37" s="2"/>
      <c r="F37" s="2"/>
      <c r="G37" s="2"/>
    </row>
    <row r="38" spans="1:7" x14ac:dyDescent="0.25">
      <c r="A38" s="2"/>
      <c r="B38" s="2"/>
      <c r="C38" s="2"/>
      <c r="D38" s="2"/>
      <c r="E38" s="2"/>
      <c r="F38" s="2"/>
      <c r="G38" s="2"/>
    </row>
    <row r="39" spans="1:7" x14ac:dyDescent="0.25">
      <c r="A39" s="2"/>
      <c r="B39" s="2"/>
      <c r="C39" s="2"/>
      <c r="D39" s="2"/>
      <c r="E39" s="2"/>
      <c r="F39" s="2"/>
      <c r="G39" s="2"/>
    </row>
    <row r="40" spans="1:7" x14ac:dyDescent="0.25">
      <c r="A40" s="2"/>
      <c r="B40" s="2"/>
      <c r="C40" s="2"/>
      <c r="D40" s="2"/>
      <c r="E40" s="2"/>
      <c r="F40" s="2"/>
      <c r="G40" s="2"/>
    </row>
    <row r="41" spans="1:7" x14ac:dyDescent="0.25">
      <c r="A41" s="2"/>
      <c r="B41" s="2"/>
      <c r="C41" s="2"/>
      <c r="D41" s="2"/>
      <c r="E41" s="2"/>
      <c r="F41" s="2"/>
      <c r="G41" s="2"/>
    </row>
    <row r="42" spans="1:7" x14ac:dyDescent="0.25">
      <c r="A42" s="2"/>
      <c r="B42" s="2"/>
      <c r="C42" s="2"/>
      <c r="D42" s="2"/>
      <c r="E42" s="2"/>
      <c r="F42" s="2"/>
      <c r="G42" s="2"/>
    </row>
    <row r="43" spans="1:7" x14ac:dyDescent="0.25">
      <c r="A43" s="2"/>
      <c r="B43" s="2"/>
      <c r="C43" s="2"/>
      <c r="D43" s="2"/>
      <c r="E43" s="2"/>
      <c r="F43" s="2"/>
      <c r="G43" s="2"/>
    </row>
    <row r="44" spans="1:7" x14ac:dyDescent="0.25">
      <c r="A44" s="2"/>
      <c r="B44" s="2"/>
      <c r="C44" s="2"/>
      <c r="D44" s="2"/>
      <c r="E44" s="2"/>
      <c r="F44" s="2"/>
      <c r="G44" s="2"/>
    </row>
  </sheetData>
  <mergeCells count="9">
    <mergeCell ref="C9:G9"/>
    <mergeCell ref="C10:G10"/>
    <mergeCell ref="C11:G11"/>
    <mergeCell ref="A1:G1"/>
    <mergeCell ref="C3:G3"/>
    <mergeCell ref="C4:G4"/>
    <mergeCell ref="C5:G5"/>
    <mergeCell ref="C7:G7"/>
    <mergeCell ref="C8:G8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showGridLines="0" workbookViewId="0">
      <selection sqref="A1:G1"/>
    </sheetView>
  </sheetViews>
  <sheetFormatPr defaultRowHeight="15" x14ac:dyDescent="0.25"/>
  <cols>
    <col min="1" max="1" width="20.42578125" style="11" customWidth="1"/>
    <col min="2" max="2" width="6.85546875" style="11" customWidth="1"/>
    <col min="3" max="3" width="10.28515625" style="11" bestFit="1" customWidth="1"/>
    <col min="4" max="4" width="2.85546875" style="11" customWidth="1"/>
    <col min="5" max="5" width="9.140625" style="11"/>
    <col min="6" max="6" width="2.85546875" style="11" customWidth="1"/>
    <col min="7" max="7" width="10.28515625" style="11" bestFit="1" customWidth="1"/>
  </cols>
  <sheetData>
    <row r="1" spans="1:7" ht="16.5" x14ac:dyDescent="0.25">
      <c r="A1" s="45" t="s">
        <v>8</v>
      </c>
      <c r="B1" s="45"/>
      <c r="C1" s="45"/>
      <c r="D1" s="45"/>
      <c r="E1" s="45"/>
      <c r="F1" s="45"/>
      <c r="G1" s="45"/>
    </row>
    <row r="2" spans="1:7" ht="16.5" x14ac:dyDescent="0.25">
      <c r="A2" s="13"/>
      <c r="B2" s="28"/>
      <c r="C2" s="28"/>
      <c r="D2" s="28"/>
      <c r="E2" s="28"/>
      <c r="F2" s="28"/>
      <c r="G2" s="28"/>
    </row>
    <row r="3" spans="1:7" x14ac:dyDescent="0.25">
      <c r="A3" s="1" t="s">
        <v>9</v>
      </c>
      <c r="B3" s="2"/>
      <c r="C3" s="46" t="s">
        <v>16</v>
      </c>
      <c r="D3" s="46"/>
      <c r="E3" s="46"/>
      <c r="F3" s="46"/>
      <c r="G3" s="46"/>
    </row>
    <row r="4" spans="1:7" x14ac:dyDescent="0.25">
      <c r="A4" s="1" t="s">
        <v>0</v>
      </c>
      <c r="B4" s="2"/>
      <c r="C4" s="47" t="s">
        <v>17</v>
      </c>
      <c r="D4" s="47"/>
      <c r="E4" s="47"/>
      <c r="F4" s="47"/>
      <c r="G4" s="47"/>
    </row>
    <row r="5" spans="1:7" x14ac:dyDescent="0.25">
      <c r="A5" s="3" t="s">
        <v>1</v>
      </c>
      <c r="B5" s="4"/>
      <c r="C5" s="48">
        <f>+'2011 Refunding Bonds'!C5:G5</f>
        <v>42277</v>
      </c>
      <c r="D5" s="48"/>
      <c r="E5" s="48"/>
      <c r="F5" s="48"/>
      <c r="G5" s="48"/>
    </row>
    <row r="6" spans="1:7" x14ac:dyDescent="0.25">
      <c r="A6" s="2"/>
      <c r="B6" s="2"/>
      <c r="C6" s="2"/>
      <c r="D6" s="2"/>
      <c r="E6" s="2"/>
      <c r="F6" s="2"/>
      <c r="G6" s="2"/>
    </row>
    <row r="7" spans="1:7" x14ac:dyDescent="0.25">
      <c r="A7" s="18" t="s">
        <v>11</v>
      </c>
      <c r="B7" s="20"/>
      <c r="C7" s="49" t="s">
        <v>29</v>
      </c>
      <c r="D7" s="49"/>
      <c r="E7" s="49"/>
      <c r="F7" s="49"/>
      <c r="G7" s="49"/>
    </row>
    <row r="8" spans="1:7" x14ac:dyDescent="0.25">
      <c r="A8" s="18" t="s">
        <v>12</v>
      </c>
      <c r="B8" s="20"/>
      <c r="C8" s="50">
        <v>41438</v>
      </c>
      <c r="D8" s="50"/>
      <c r="E8" s="50"/>
      <c r="F8" s="50"/>
      <c r="G8" s="50"/>
    </row>
    <row r="9" spans="1:7" x14ac:dyDescent="0.25">
      <c r="A9" s="18" t="s">
        <v>13</v>
      </c>
      <c r="B9" s="21"/>
      <c r="C9" s="42">
        <v>1125000</v>
      </c>
      <c r="D9" s="42"/>
      <c r="E9" s="42"/>
      <c r="F9" s="42"/>
      <c r="G9" s="42"/>
    </row>
    <row r="10" spans="1:7" x14ac:dyDescent="0.25">
      <c r="A10" s="18" t="s">
        <v>14</v>
      </c>
      <c r="B10" s="21"/>
      <c r="C10" s="43" t="s">
        <v>21</v>
      </c>
      <c r="D10" s="43"/>
      <c r="E10" s="43"/>
      <c r="F10" s="43"/>
      <c r="G10" s="43"/>
    </row>
    <row r="11" spans="1:7" x14ac:dyDescent="0.25">
      <c r="A11" s="19" t="s">
        <v>15</v>
      </c>
      <c r="B11" s="22"/>
      <c r="C11" s="44" t="s">
        <v>25</v>
      </c>
      <c r="D11" s="44"/>
      <c r="E11" s="44"/>
      <c r="F11" s="44"/>
      <c r="G11" s="44"/>
    </row>
    <row r="12" spans="1:7" x14ac:dyDescent="0.25">
      <c r="A12" s="2"/>
      <c r="B12" s="2"/>
      <c r="C12" s="2"/>
      <c r="D12" s="2"/>
      <c r="E12" s="2"/>
      <c r="F12" s="2"/>
      <c r="G12" s="2"/>
    </row>
    <row r="13" spans="1:7" ht="15.75" thickBot="1" x14ac:dyDescent="0.3">
      <c r="A13" s="5" t="s">
        <v>2</v>
      </c>
      <c r="B13" s="2"/>
      <c r="C13" s="5" t="s">
        <v>3</v>
      </c>
      <c r="D13" s="6"/>
      <c r="E13" s="5" t="s">
        <v>4</v>
      </c>
      <c r="F13" s="6"/>
      <c r="G13" s="5" t="s">
        <v>5</v>
      </c>
    </row>
    <row r="14" spans="1:7" x14ac:dyDescent="0.25">
      <c r="A14" s="29">
        <v>42643</v>
      </c>
      <c r="B14" s="14" t="s">
        <v>6</v>
      </c>
      <c r="C14" s="7">
        <v>75000</v>
      </c>
      <c r="D14" s="14" t="s">
        <v>6</v>
      </c>
      <c r="E14" s="7">
        <f>9262.5+9262.5</f>
        <v>18525</v>
      </c>
      <c r="F14" s="14" t="s">
        <v>6</v>
      </c>
      <c r="G14" s="8">
        <f t="shared" ref="G14:G26" si="0">+C14+E14</f>
        <v>93525</v>
      </c>
    </row>
    <row r="15" spans="1:7" ht="13.9" customHeight="1" x14ac:dyDescent="0.25">
      <c r="A15" s="29">
        <v>43008</v>
      </c>
      <c r="B15" s="14" t="s">
        <v>6</v>
      </c>
      <c r="C15" s="7">
        <v>75000</v>
      </c>
      <c r="D15" s="14" t="s">
        <v>6</v>
      </c>
      <c r="E15" s="7">
        <f>8906.25+8906.25</f>
        <v>17812.5</v>
      </c>
      <c r="F15" s="14" t="s">
        <v>6</v>
      </c>
      <c r="G15" s="8">
        <f t="shared" si="0"/>
        <v>92812.5</v>
      </c>
    </row>
    <row r="16" spans="1:7" ht="13.9" customHeight="1" x14ac:dyDescent="0.25">
      <c r="A16" s="29">
        <v>43373</v>
      </c>
      <c r="B16" s="14" t="s">
        <v>6</v>
      </c>
      <c r="C16" s="7">
        <v>75000</v>
      </c>
      <c r="D16" s="14" t="s">
        <v>6</v>
      </c>
      <c r="E16" s="7">
        <f>8475+8475</f>
        <v>16950</v>
      </c>
      <c r="F16" s="14" t="s">
        <v>6</v>
      </c>
      <c r="G16" s="8">
        <f t="shared" si="0"/>
        <v>91950</v>
      </c>
    </row>
    <row r="17" spans="1:7" ht="13.9" customHeight="1" x14ac:dyDescent="0.25">
      <c r="A17" s="29">
        <v>43738</v>
      </c>
      <c r="B17" s="14" t="s">
        <v>6</v>
      </c>
      <c r="C17" s="7">
        <v>75000</v>
      </c>
      <c r="D17" s="14" t="s">
        <v>6</v>
      </c>
      <c r="E17" s="7">
        <f>7987.5+7987.5</f>
        <v>15975</v>
      </c>
      <c r="F17" s="14" t="s">
        <v>6</v>
      </c>
      <c r="G17" s="8">
        <f t="shared" si="0"/>
        <v>90975</v>
      </c>
    </row>
    <row r="18" spans="1:7" ht="13.9" customHeight="1" x14ac:dyDescent="0.25">
      <c r="A18" s="29">
        <v>44104</v>
      </c>
      <c r="B18" s="14" t="s">
        <v>6</v>
      </c>
      <c r="C18" s="7">
        <v>75000</v>
      </c>
      <c r="D18" s="14" t="s">
        <v>6</v>
      </c>
      <c r="E18" s="7">
        <f>7443.75+7443.75</f>
        <v>14887.5</v>
      </c>
      <c r="F18" s="14" t="s">
        <v>6</v>
      </c>
      <c r="G18" s="8">
        <f t="shared" si="0"/>
        <v>89887.5</v>
      </c>
    </row>
    <row r="19" spans="1:7" ht="13.9" customHeight="1" x14ac:dyDescent="0.25">
      <c r="A19" s="29">
        <v>44469</v>
      </c>
      <c r="B19" s="14" t="s">
        <v>6</v>
      </c>
      <c r="C19" s="7">
        <v>75000</v>
      </c>
      <c r="D19" s="14" t="s">
        <v>6</v>
      </c>
      <c r="E19" s="7">
        <f>6825+6825</f>
        <v>13650</v>
      </c>
      <c r="F19" s="14" t="s">
        <v>6</v>
      </c>
      <c r="G19" s="8">
        <f t="shared" si="0"/>
        <v>88650</v>
      </c>
    </row>
    <row r="20" spans="1:7" ht="13.9" customHeight="1" x14ac:dyDescent="0.25">
      <c r="A20" s="29">
        <v>44834</v>
      </c>
      <c r="B20" s="14" t="s">
        <v>6</v>
      </c>
      <c r="C20" s="7">
        <v>75000</v>
      </c>
      <c r="D20" s="14" t="s">
        <v>6</v>
      </c>
      <c r="E20" s="7">
        <f>6131.25+6131.25</f>
        <v>12262.5</v>
      </c>
      <c r="F20" s="14" t="s">
        <v>6</v>
      </c>
      <c r="G20" s="8">
        <f t="shared" si="0"/>
        <v>87262.5</v>
      </c>
    </row>
    <row r="21" spans="1:7" ht="13.9" customHeight="1" x14ac:dyDescent="0.25">
      <c r="A21" s="29">
        <v>45199</v>
      </c>
      <c r="B21" s="14" t="s">
        <v>6</v>
      </c>
      <c r="C21" s="7">
        <v>75000</v>
      </c>
      <c r="D21" s="14" t="s">
        <v>6</v>
      </c>
      <c r="E21" s="7">
        <f>5381.25+5381.25</f>
        <v>10762.5</v>
      </c>
      <c r="F21" s="14" t="s">
        <v>6</v>
      </c>
      <c r="G21" s="8">
        <f t="shared" si="0"/>
        <v>85762.5</v>
      </c>
    </row>
    <row r="22" spans="1:7" ht="13.9" customHeight="1" x14ac:dyDescent="0.25">
      <c r="A22" s="29">
        <v>45565</v>
      </c>
      <c r="B22" s="14" t="s">
        <v>6</v>
      </c>
      <c r="C22" s="7">
        <v>75000</v>
      </c>
      <c r="D22" s="14" t="s">
        <v>6</v>
      </c>
      <c r="E22" s="7">
        <f>4593.75+4593.75</f>
        <v>9187.5</v>
      </c>
      <c r="F22" s="14" t="s">
        <v>6</v>
      </c>
      <c r="G22" s="8">
        <f t="shared" si="0"/>
        <v>84187.5</v>
      </c>
    </row>
    <row r="23" spans="1:7" ht="13.9" customHeight="1" x14ac:dyDescent="0.25">
      <c r="A23" s="29">
        <v>45930</v>
      </c>
      <c r="B23" s="14" t="s">
        <v>6</v>
      </c>
      <c r="C23" s="7">
        <v>75000</v>
      </c>
      <c r="D23" s="14" t="s">
        <v>6</v>
      </c>
      <c r="E23" s="7">
        <f>3750+3750</f>
        <v>7500</v>
      </c>
      <c r="F23" s="14" t="s">
        <v>6</v>
      </c>
      <c r="G23" s="8">
        <f t="shared" si="0"/>
        <v>82500</v>
      </c>
    </row>
    <row r="24" spans="1:7" ht="13.9" customHeight="1" x14ac:dyDescent="0.25">
      <c r="A24" s="29">
        <v>46295</v>
      </c>
      <c r="B24" s="14" t="s">
        <v>6</v>
      </c>
      <c r="C24" s="7">
        <v>75000</v>
      </c>
      <c r="D24" s="14" t="s">
        <v>6</v>
      </c>
      <c r="E24" s="7">
        <f>2868.75+2868.75</f>
        <v>5737.5</v>
      </c>
      <c r="F24" s="14" t="s">
        <v>6</v>
      </c>
      <c r="G24" s="8">
        <f t="shared" si="0"/>
        <v>80737.5</v>
      </c>
    </row>
    <row r="25" spans="1:7" ht="13.9" customHeight="1" x14ac:dyDescent="0.25">
      <c r="A25" s="29">
        <v>46660</v>
      </c>
      <c r="B25" s="14" t="s">
        <v>6</v>
      </c>
      <c r="C25" s="7">
        <v>75000</v>
      </c>
      <c r="D25" s="14" t="s">
        <v>6</v>
      </c>
      <c r="E25" s="7">
        <f>1950+1950</f>
        <v>3900</v>
      </c>
      <c r="F25" s="14" t="s">
        <v>6</v>
      </c>
      <c r="G25" s="8">
        <f t="shared" si="0"/>
        <v>78900</v>
      </c>
    </row>
    <row r="26" spans="1:7" ht="13.9" customHeight="1" x14ac:dyDescent="0.25">
      <c r="A26" s="29">
        <v>47026</v>
      </c>
      <c r="B26" s="14" t="s">
        <v>6</v>
      </c>
      <c r="C26" s="7">
        <v>75000</v>
      </c>
      <c r="D26" s="14" t="s">
        <v>6</v>
      </c>
      <c r="E26" s="7">
        <f>993.75+993.75</f>
        <v>1987.5</v>
      </c>
      <c r="F26" s="14" t="s">
        <v>6</v>
      </c>
      <c r="G26" s="8">
        <f t="shared" si="0"/>
        <v>76987.5</v>
      </c>
    </row>
    <row r="27" spans="1:7" x14ac:dyDescent="0.25">
      <c r="A27" s="9" t="s">
        <v>7</v>
      </c>
      <c r="B27" s="15" t="s">
        <v>6</v>
      </c>
      <c r="C27" s="10">
        <f>SUM(C14:C26)</f>
        <v>975000</v>
      </c>
      <c r="D27" s="15" t="s">
        <v>6</v>
      </c>
      <c r="E27" s="10">
        <f>SUM(E14:E26)</f>
        <v>149137.5</v>
      </c>
      <c r="F27" s="15" t="s">
        <v>6</v>
      </c>
      <c r="G27" s="10">
        <f>SUM(G14:G26)</f>
        <v>1124137.5</v>
      </c>
    </row>
    <row r="28" spans="1:7" x14ac:dyDescent="0.25">
      <c r="A28" s="2"/>
      <c r="B28" s="2"/>
      <c r="C28" s="2"/>
      <c r="D28" s="2"/>
      <c r="E28" s="2"/>
      <c r="F28" s="2"/>
      <c r="G28" s="2"/>
    </row>
    <row r="29" spans="1:7" x14ac:dyDescent="0.25">
      <c r="A29" s="9"/>
      <c r="B29" s="1"/>
      <c r="C29" s="10"/>
      <c r="D29" s="1"/>
      <c r="E29" s="10"/>
      <c r="F29" s="1"/>
      <c r="G29" s="10"/>
    </row>
    <row r="30" spans="1:7" x14ac:dyDescent="0.25">
      <c r="A30" s="2"/>
      <c r="B30" s="2"/>
      <c r="C30" s="2"/>
      <c r="D30" s="2"/>
      <c r="E30" s="2"/>
      <c r="F30" s="2"/>
      <c r="G30" s="2"/>
    </row>
    <row r="31" spans="1:7" x14ac:dyDescent="0.25">
      <c r="A31" s="2"/>
      <c r="B31" s="2"/>
      <c r="C31" s="2"/>
      <c r="D31" s="2"/>
      <c r="E31" s="2"/>
      <c r="F31" s="2"/>
      <c r="G31" s="2"/>
    </row>
    <row r="32" spans="1:7" x14ac:dyDescent="0.25">
      <c r="A32" s="2"/>
      <c r="B32" s="2"/>
      <c r="C32" s="2"/>
      <c r="D32" s="2"/>
      <c r="E32" s="2"/>
      <c r="F32" s="2"/>
      <c r="G32" s="2"/>
    </row>
    <row r="33" spans="1:7" x14ac:dyDescent="0.25">
      <c r="A33" s="2"/>
      <c r="B33" s="2"/>
      <c r="C33" s="2"/>
      <c r="D33" s="2"/>
      <c r="E33" s="2"/>
      <c r="F33" s="2"/>
      <c r="G33" s="2"/>
    </row>
    <row r="34" spans="1:7" x14ac:dyDescent="0.25">
      <c r="A34" s="2"/>
      <c r="B34" s="2"/>
      <c r="C34" s="2"/>
      <c r="D34" s="2"/>
      <c r="E34" s="2"/>
      <c r="F34" s="2"/>
      <c r="G34" s="2"/>
    </row>
    <row r="35" spans="1:7" x14ac:dyDescent="0.25">
      <c r="A35" s="2"/>
      <c r="B35" s="2"/>
      <c r="C35" s="2"/>
      <c r="D35" s="2"/>
      <c r="E35" s="2"/>
      <c r="F35" s="2"/>
      <c r="G35" s="2"/>
    </row>
    <row r="36" spans="1:7" x14ac:dyDescent="0.25">
      <c r="A36" s="2"/>
      <c r="B36" s="2"/>
      <c r="C36" s="2"/>
      <c r="D36" s="2"/>
      <c r="E36" s="2"/>
      <c r="F36" s="2"/>
      <c r="G36" s="2"/>
    </row>
    <row r="37" spans="1:7" x14ac:dyDescent="0.25">
      <c r="A37" s="2"/>
      <c r="B37" s="2"/>
      <c r="C37" s="2"/>
      <c r="D37" s="2"/>
      <c r="E37" s="2"/>
      <c r="F37" s="2"/>
      <c r="G37" s="2"/>
    </row>
    <row r="38" spans="1:7" x14ac:dyDescent="0.25">
      <c r="A38" s="2"/>
      <c r="B38" s="2"/>
      <c r="C38" s="2"/>
      <c r="D38" s="2"/>
      <c r="E38" s="2"/>
      <c r="F38" s="2"/>
      <c r="G38" s="2"/>
    </row>
    <row r="39" spans="1:7" x14ac:dyDescent="0.25">
      <c r="A39" s="2"/>
      <c r="B39" s="2"/>
      <c r="C39" s="2"/>
      <c r="D39" s="2"/>
      <c r="E39" s="2"/>
      <c r="F39" s="2"/>
      <c r="G39" s="2"/>
    </row>
  </sheetData>
  <mergeCells count="9">
    <mergeCell ref="C9:G9"/>
    <mergeCell ref="C10:G10"/>
    <mergeCell ref="C11:G11"/>
    <mergeCell ref="A1:G1"/>
    <mergeCell ref="C3:G3"/>
    <mergeCell ref="C4:G4"/>
    <mergeCell ref="C5:G5"/>
    <mergeCell ref="C7:G7"/>
    <mergeCell ref="C8:G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Instructions</vt:lpstr>
      <vt:lpstr>2011 Refunding Bonds</vt:lpstr>
      <vt:lpstr>2005 Capital Bonds</vt:lpstr>
      <vt:lpstr>2006 Capital Bonds</vt:lpstr>
      <vt:lpstr>CU-DD-96 Drain Bond</vt:lpstr>
      <vt:lpstr>CU-DD-007 Drain Bond</vt:lpstr>
      <vt:lpstr>CU-DD-Drains and notes</vt:lpstr>
      <vt:lpstr>CU-DD-081 Drain Bond</vt:lpstr>
      <vt:lpstr>CU-DD-133 Drain Bond</vt:lpstr>
      <vt:lpstr>Instructions!Print_Area</vt:lpstr>
      <vt:lpstr>'2005 Capital Bonds'!Print_Titles</vt:lpstr>
      <vt:lpstr>'2006 Capital Bonds'!Print_Titles</vt:lpstr>
      <vt:lpstr>'2011 Refunding Bonds'!Print_Titles</vt:lpstr>
      <vt:lpstr>'CU-DD-007 Drain Bond'!Print_Titles</vt:lpstr>
      <vt:lpstr>'CU-DD-081 Drain Bond'!Print_Titles</vt:lpstr>
      <vt:lpstr>'CU-DD-133 Drain Bond'!Print_Titles</vt:lpstr>
      <vt:lpstr>'CU-DD-96 Drain Bond'!Print_Titles</vt:lpstr>
      <vt:lpstr>'CU-DD-Drains and notes'!Print_Titles</vt:lpstr>
    </vt:vector>
  </TitlesOfParts>
  <Company>State of Michigan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Elowsky, Denise (Treasury)</dc:creator>
  <cp:lastModifiedBy>Jeff Huff</cp:lastModifiedBy>
  <cp:lastPrinted>2013-09-19T13:02:18Z</cp:lastPrinted>
  <dcterms:created xsi:type="dcterms:W3CDTF">2013-07-12T15:13:59Z</dcterms:created>
  <dcterms:modified xsi:type="dcterms:W3CDTF">2016-04-12T11:52:16Z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VERS">
    <vt:lpwstr>1.0</vt:lpwstr>
  </property>
  <property fmtid="{D5CDD505-2E9C-101B-9397-08002B2CF9AE}" pid="3" name="PPC_Template_Client_Name">
    <vt:lpwstr>Gratiot County</vt:lpwstr>
  </property>
  <property fmtid="{D5CDD505-2E9C-101B-9397-08002B2CF9AE}" pid="4" name="PPC_Template_Engagement_Date">
    <vt:lpwstr>9/30/2014</vt:lpwstr>
  </property>
</Properties>
</file>